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270" activeTab="0"/>
  </bookViews>
  <sheets>
    <sheet name="专业测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<sst xmlns="http://schemas.openxmlformats.org/spreadsheetml/2006/main" count="134" uniqueCount="45">
  <si>
    <t>2020020-专业技术</t>
  </si>
  <si>
    <t>2020015-专业技术</t>
  </si>
  <si>
    <t>2020013-专业技术</t>
  </si>
  <si>
    <t>2020021-专业技术</t>
  </si>
  <si>
    <t>2020026-专业技术</t>
  </si>
  <si>
    <t>2020016-专业技术</t>
  </si>
  <si>
    <t>2020009-专业技术</t>
  </si>
  <si>
    <t>2020025-专业技术</t>
  </si>
  <si>
    <t>2020119-专业技术</t>
  </si>
  <si>
    <t>2020010-专业技术</t>
  </si>
  <si>
    <t>2020012-专业技术</t>
  </si>
  <si>
    <t>2020023-专业技术</t>
  </si>
  <si>
    <t>2020024-专业技术</t>
  </si>
  <si>
    <t>2020019-专业技术</t>
  </si>
  <si>
    <t>2020114-专业技术</t>
  </si>
  <si>
    <t>2020018-专业技术</t>
  </si>
  <si>
    <t>2020022-专业技术</t>
  </si>
  <si>
    <t>2020121-专业技术</t>
  </si>
  <si>
    <t>2020126-专业技术</t>
  </si>
  <si>
    <t>2020011-专业技术</t>
  </si>
  <si>
    <t>2020014-专业技术</t>
  </si>
  <si>
    <t>2020017-专业技术</t>
  </si>
  <si>
    <t>2020122-专业技术</t>
  </si>
  <si>
    <t>2020046122</t>
  </si>
  <si>
    <t>2020044723</t>
  </si>
  <si>
    <t>2020042905</t>
  </si>
  <si>
    <t>2020013428</t>
  </si>
  <si>
    <t>2020046708</t>
  </si>
  <si>
    <t>2020043811</t>
  </si>
  <si>
    <t>2020043118</t>
  </si>
  <si>
    <t>准考证号码</t>
  </si>
  <si>
    <t>公共基础知识成绩</t>
  </si>
  <si>
    <t>职业能力测试成绩</t>
  </si>
  <si>
    <t>笔试合成成绩</t>
  </si>
  <si>
    <t>缺考</t>
  </si>
  <si>
    <t>缺考</t>
  </si>
  <si>
    <t>备注</t>
  </si>
  <si>
    <t>序号</t>
  </si>
  <si>
    <t>岗位代码</t>
  </si>
  <si>
    <t>无生上课成绩</t>
  </si>
  <si>
    <t>技能操作成绩</t>
  </si>
  <si>
    <t>专业测试成绩</t>
  </si>
  <si>
    <r>
      <t>总成绩　　　</t>
    </r>
    <r>
      <rPr>
        <sz val="10"/>
        <rFont val="仿宋_GB2312"/>
        <family val="3"/>
      </rPr>
      <t>（笔试合成成绩×0.5×0.6＋专业测试成绩×0.4）</t>
    </r>
    <r>
      <rPr>
        <sz val="11"/>
        <rFont val="黑体"/>
        <family val="3"/>
      </rPr>
      <t>　　　　　</t>
    </r>
  </si>
  <si>
    <r>
      <t>2020009、2020010、2020011、2020012、2020019、2020114、2020119、2020121、2020122、2020126岗位</t>
    </r>
    <r>
      <rPr>
        <sz val="11"/>
        <rFont val="宋体"/>
        <family val="0"/>
      </rPr>
      <t>专业测试成绩＝无生上课成绩；其余岗位专业测试成绩＝无生上课成绩×</t>
    </r>
    <r>
      <rPr>
        <sz val="11"/>
        <rFont val="宋体"/>
        <family val="0"/>
      </rPr>
      <t>0.5＋技能操作成绩×0.5。</t>
    </r>
  </si>
  <si>
    <t>2020年度淮北市事业单位公开招聘工作人员无生上课（技能操作）岗位专业测试成绩及总成绩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</si>
</sst>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;[Red]0.00"/>
    <numFmt numFmtId="179" formatCode="0.0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8"/>
      <color theme="1"/>
      <name val="方正小标宋_GBK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31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178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/>
      <protection/>
    </xf>
    <xf numFmtId="178" fontId="3" fillId="0" borderId="10" xfId="40" applyNumberFormat="1" applyFont="1" applyBorder="1" applyAlignment="1">
      <alignment horizontal="center"/>
      <protection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178" fontId="0" fillId="0" borderId="0" xfId="0" applyNumberFormat="1" applyAlignment="1">
      <alignment vertical="center"/>
    </xf>
    <xf numFmtId="178" fontId="39" fillId="0" borderId="0" xfId="0" applyNumberFormat="1" applyFont="1" applyAlignment="1">
      <alignment vertical="center"/>
    </xf>
    <xf numFmtId="178" fontId="44" fillId="0" borderId="0" xfId="0" applyNumberFormat="1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zoomScalePageLayoutView="0" workbookViewId="0" topLeftCell="A71">
      <selection activeCell="L80" sqref="L80"/>
    </sheetView>
  </sheetViews>
  <sheetFormatPr defaultColWidth="9.140625" defaultRowHeight="15"/>
  <cols>
    <col min="1" max="1" width="3.7109375" style="0" customWidth="1"/>
    <col min="2" max="2" width="14.57421875" style="0" customWidth="1"/>
    <col min="3" max="3" width="9.8515625" style="0" customWidth="1"/>
    <col min="4" max="4" width="7.8515625" style="0" customWidth="1"/>
    <col min="5" max="5" width="8.421875" style="0" customWidth="1"/>
    <col min="6" max="7" width="8.00390625" style="0" customWidth="1"/>
    <col min="8" max="8" width="7.57421875" style="0" customWidth="1"/>
    <col min="9" max="9" width="7.7109375" style="0" customWidth="1"/>
    <col min="10" max="10" width="12.140625" style="0" customWidth="1"/>
    <col min="12" max="12" width="16.140625" style="0" customWidth="1"/>
  </cols>
  <sheetData>
    <row r="1" spans="1:10" ht="60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79.5" customHeight="1">
      <c r="A2" s="27" t="s">
        <v>37</v>
      </c>
      <c r="B2" s="27" t="s">
        <v>38</v>
      </c>
      <c r="C2" s="27" t="s">
        <v>30</v>
      </c>
      <c r="D2" s="27" t="s">
        <v>31</v>
      </c>
      <c r="E2" s="27" t="s">
        <v>32</v>
      </c>
      <c r="F2" s="27" t="s">
        <v>33</v>
      </c>
      <c r="G2" s="27" t="s">
        <v>39</v>
      </c>
      <c r="H2" s="27" t="s">
        <v>40</v>
      </c>
      <c r="I2" s="27" t="s">
        <v>41</v>
      </c>
      <c r="J2" s="7" t="s">
        <v>42</v>
      </c>
    </row>
    <row r="3" spans="1:19" ht="13.5">
      <c r="A3" s="19">
        <v>1</v>
      </c>
      <c r="B3" s="20" t="s">
        <v>6</v>
      </c>
      <c r="C3" s="20" t="str">
        <f>"2020024025"</f>
        <v>2020024025</v>
      </c>
      <c r="D3" s="1">
        <v>69.7</v>
      </c>
      <c r="E3" s="2">
        <v>73</v>
      </c>
      <c r="F3" s="3">
        <f>D3+E3</f>
        <v>142.7</v>
      </c>
      <c r="G3" s="1">
        <v>87</v>
      </c>
      <c r="H3" s="21"/>
      <c r="I3" s="1">
        <f aca="true" t="shared" si="0" ref="I3:I19">G3</f>
        <v>87</v>
      </c>
      <c r="J3" s="1">
        <f aca="true" t="shared" si="1" ref="J3:J18">F3*0.5*0.6+I3*0.4</f>
        <v>77.61</v>
      </c>
      <c r="K3" s="30"/>
      <c r="L3" s="9"/>
      <c r="M3" s="8"/>
      <c r="N3" s="8"/>
      <c r="O3" s="8"/>
      <c r="P3" s="8"/>
      <c r="Q3" s="8"/>
      <c r="R3" s="8"/>
      <c r="S3" s="8"/>
    </row>
    <row r="4" spans="1:19" s="6" customFormat="1" ht="13.5">
      <c r="A4" s="19">
        <v>2</v>
      </c>
      <c r="B4" s="20" t="s">
        <v>6</v>
      </c>
      <c r="C4" s="20" t="str">
        <f>"2020046827"</f>
        <v>2020046827</v>
      </c>
      <c r="D4" s="1">
        <v>67.2</v>
      </c>
      <c r="E4" s="2">
        <v>71</v>
      </c>
      <c r="F4" s="3">
        <f>D4+E4</f>
        <v>138.2</v>
      </c>
      <c r="G4" s="1">
        <v>87.4</v>
      </c>
      <c r="H4" s="22"/>
      <c r="I4" s="1">
        <f t="shared" si="0"/>
        <v>87.4</v>
      </c>
      <c r="J4" s="1">
        <f t="shared" si="1"/>
        <v>76.41999999999999</v>
      </c>
      <c r="K4" s="30"/>
      <c r="L4" s="9"/>
      <c r="M4" s="8"/>
      <c r="N4" s="8"/>
      <c r="O4" s="8"/>
      <c r="P4" s="8"/>
      <c r="Q4" s="8"/>
      <c r="R4" s="8"/>
      <c r="S4" s="8"/>
    </row>
    <row r="5" spans="1:19" ht="13.5">
      <c r="A5" s="19">
        <v>3</v>
      </c>
      <c r="B5" s="20" t="s">
        <v>6</v>
      </c>
      <c r="C5" s="20" t="str">
        <f>"2020044215"</f>
        <v>2020044215</v>
      </c>
      <c r="D5" s="1">
        <v>70.3</v>
      </c>
      <c r="E5" s="2">
        <v>77.5</v>
      </c>
      <c r="F5" s="3">
        <f>D5+E5</f>
        <v>147.8</v>
      </c>
      <c r="G5" s="1">
        <v>80</v>
      </c>
      <c r="H5" s="21"/>
      <c r="I5" s="1">
        <f t="shared" si="0"/>
        <v>80</v>
      </c>
      <c r="J5" s="1">
        <f t="shared" si="1"/>
        <v>76.34</v>
      </c>
      <c r="K5" s="30"/>
      <c r="L5" s="9"/>
      <c r="M5" s="8"/>
      <c r="N5" s="8"/>
      <c r="O5" s="8"/>
      <c r="P5" s="8"/>
      <c r="Q5" s="8"/>
      <c r="R5" s="8"/>
      <c r="S5" s="8"/>
    </row>
    <row r="6" spans="1:19" ht="13.5">
      <c r="A6" s="19">
        <v>4</v>
      </c>
      <c r="B6" s="20" t="s">
        <v>6</v>
      </c>
      <c r="C6" s="20" t="str">
        <f>"2020046826"</f>
        <v>2020046826</v>
      </c>
      <c r="D6" s="1">
        <v>75.4</v>
      </c>
      <c r="E6" s="2">
        <v>60.5</v>
      </c>
      <c r="F6" s="3">
        <f>D6+E6</f>
        <v>135.9</v>
      </c>
      <c r="G6" s="1">
        <v>79.6</v>
      </c>
      <c r="H6" s="21"/>
      <c r="I6" s="1">
        <f t="shared" si="0"/>
        <v>79.6</v>
      </c>
      <c r="J6" s="1">
        <f t="shared" si="1"/>
        <v>72.61</v>
      </c>
      <c r="K6" s="31"/>
      <c r="L6" s="9"/>
      <c r="M6" s="10"/>
      <c r="N6" s="10"/>
      <c r="O6" s="10"/>
      <c r="P6" s="10"/>
      <c r="Q6" s="10"/>
      <c r="R6" s="10"/>
      <c r="S6" s="10"/>
    </row>
    <row r="7" spans="1:19" s="6" customFormat="1" ht="13.5">
      <c r="A7" s="19">
        <v>5</v>
      </c>
      <c r="B7" s="20" t="s">
        <v>6</v>
      </c>
      <c r="C7" s="20" t="str">
        <f>"2020042527"</f>
        <v>2020042527</v>
      </c>
      <c r="D7" s="1">
        <v>65.4</v>
      </c>
      <c r="E7" s="2">
        <v>69</v>
      </c>
      <c r="F7" s="3">
        <f>D7+E7</f>
        <v>134.4</v>
      </c>
      <c r="G7" s="1">
        <v>78.2</v>
      </c>
      <c r="H7" s="22"/>
      <c r="I7" s="1">
        <f t="shared" si="0"/>
        <v>78.2</v>
      </c>
      <c r="J7" s="1">
        <f t="shared" si="1"/>
        <v>71.6</v>
      </c>
      <c r="K7" s="30"/>
      <c r="L7" s="9"/>
      <c r="M7" s="8"/>
      <c r="N7" s="8"/>
      <c r="O7" s="8"/>
      <c r="P7" s="8"/>
      <c r="Q7" s="8"/>
      <c r="R7" s="8"/>
      <c r="S7" s="8"/>
    </row>
    <row r="8" spans="1:19" ht="13.5">
      <c r="A8" s="19">
        <v>6</v>
      </c>
      <c r="B8" s="20" t="s">
        <v>6</v>
      </c>
      <c r="C8" s="20" t="s">
        <v>23</v>
      </c>
      <c r="D8" s="1">
        <v>66.2</v>
      </c>
      <c r="E8" s="2">
        <v>67.5</v>
      </c>
      <c r="F8" s="3">
        <f>D8+E8</f>
        <v>133.7</v>
      </c>
      <c r="G8" s="1">
        <v>78.4</v>
      </c>
      <c r="H8" s="23"/>
      <c r="I8" s="1">
        <f t="shared" si="0"/>
        <v>78.4</v>
      </c>
      <c r="J8" s="1">
        <f t="shared" si="1"/>
        <v>71.47</v>
      </c>
      <c r="K8" s="30"/>
      <c r="L8" s="9"/>
      <c r="M8" s="8"/>
      <c r="N8" s="11"/>
      <c r="O8" s="8"/>
      <c r="P8" s="8"/>
      <c r="Q8" s="8"/>
      <c r="R8" s="8"/>
      <c r="S8" s="8"/>
    </row>
    <row r="9" spans="1:19" ht="13.5">
      <c r="A9" s="19">
        <v>7</v>
      </c>
      <c r="B9" s="20" t="s">
        <v>9</v>
      </c>
      <c r="C9" s="20" t="str">
        <f>"2020046602"</f>
        <v>2020046602</v>
      </c>
      <c r="D9" s="1">
        <v>76.3</v>
      </c>
      <c r="E9" s="2">
        <v>67.5</v>
      </c>
      <c r="F9" s="3">
        <f>D9+E9</f>
        <v>143.8</v>
      </c>
      <c r="G9" s="1">
        <v>86.4</v>
      </c>
      <c r="H9" s="21"/>
      <c r="I9" s="1">
        <f t="shared" si="0"/>
        <v>86.4</v>
      </c>
      <c r="J9" s="1">
        <f t="shared" si="1"/>
        <v>77.7</v>
      </c>
      <c r="K9" s="30"/>
      <c r="L9" s="9"/>
      <c r="M9" s="8"/>
      <c r="N9" s="12"/>
      <c r="O9" s="8"/>
      <c r="P9" s="8"/>
      <c r="Q9" s="8"/>
      <c r="R9" s="8"/>
      <c r="S9" s="8"/>
    </row>
    <row r="10" spans="1:19" ht="13.5">
      <c r="A10" s="19">
        <v>8</v>
      </c>
      <c r="B10" s="20" t="s">
        <v>9</v>
      </c>
      <c r="C10" s="20" t="str">
        <f>"2020013513"</f>
        <v>2020013513</v>
      </c>
      <c r="D10" s="1">
        <v>66.8</v>
      </c>
      <c r="E10" s="2">
        <v>75.5</v>
      </c>
      <c r="F10" s="3">
        <f>D10+E10</f>
        <v>142.3</v>
      </c>
      <c r="G10" s="1">
        <v>83.76</v>
      </c>
      <c r="H10" s="21"/>
      <c r="I10" s="1">
        <f t="shared" si="0"/>
        <v>83.76</v>
      </c>
      <c r="J10" s="1">
        <f t="shared" si="1"/>
        <v>76.19400000000002</v>
      </c>
      <c r="K10" s="31"/>
      <c r="L10" s="9"/>
      <c r="M10" s="8"/>
      <c r="N10" s="12"/>
      <c r="O10" s="10"/>
      <c r="P10" s="10"/>
      <c r="Q10" s="10"/>
      <c r="R10" s="10"/>
      <c r="S10" s="10"/>
    </row>
    <row r="11" spans="1:19" ht="13.5">
      <c r="A11" s="19">
        <v>9</v>
      </c>
      <c r="B11" s="20" t="s">
        <v>9</v>
      </c>
      <c r="C11" s="20" t="str">
        <f>"2020021802"</f>
        <v>2020021802</v>
      </c>
      <c r="D11" s="1">
        <v>60.9</v>
      </c>
      <c r="E11" s="2">
        <v>68.5</v>
      </c>
      <c r="F11" s="3">
        <f>D11+E11</f>
        <v>129.4</v>
      </c>
      <c r="G11" s="1">
        <v>84.56</v>
      </c>
      <c r="H11" s="22"/>
      <c r="I11" s="1">
        <f t="shared" si="0"/>
        <v>84.56</v>
      </c>
      <c r="J11" s="1">
        <f t="shared" si="1"/>
        <v>72.644</v>
      </c>
      <c r="K11" s="30"/>
      <c r="L11" s="9"/>
      <c r="M11" s="8"/>
      <c r="N11" s="11"/>
      <c r="O11" s="8"/>
      <c r="P11" s="8"/>
      <c r="Q11" s="8"/>
      <c r="R11" s="8"/>
      <c r="S11" s="8"/>
    </row>
    <row r="12" spans="1:19" s="6" customFormat="1" ht="13.5">
      <c r="A12" s="19">
        <v>10</v>
      </c>
      <c r="B12" s="20" t="s">
        <v>9</v>
      </c>
      <c r="C12" s="20" t="s">
        <v>25</v>
      </c>
      <c r="D12" s="1">
        <v>60.4</v>
      </c>
      <c r="E12" s="2">
        <v>65.5</v>
      </c>
      <c r="F12" s="3">
        <f>D12+E12</f>
        <v>125.9</v>
      </c>
      <c r="G12" s="1">
        <v>84.3</v>
      </c>
      <c r="H12" s="23"/>
      <c r="I12" s="1">
        <f t="shared" si="0"/>
        <v>84.3</v>
      </c>
      <c r="J12" s="1">
        <f t="shared" si="1"/>
        <v>71.49000000000001</v>
      </c>
      <c r="K12" s="30"/>
      <c r="L12" s="9"/>
      <c r="M12" s="8"/>
      <c r="N12" s="11"/>
      <c r="O12" s="8"/>
      <c r="P12" s="8"/>
      <c r="Q12" s="8"/>
      <c r="R12" s="8"/>
      <c r="S12" s="8"/>
    </row>
    <row r="13" spans="1:19" ht="13.5">
      <c r="A13" s="19">
        <v>11</v>
      </c>
      <c r="B13" s="20" t="s">
        <v>9</v>
      </c>
      <c r="C13" s="20" t="str">
        <f>"2020030323"</f>
        <v>2020030323</v>
      </c>
      <c r="D13" s="1">
        <v>65.5</v>
      </c>
      <c r="E13" s="2">
        <v>64</v>
      </c>
      <c r="F13" s="3">
        <f>D13+E13</f>
        <v>129.5</v>
      </c>
      <c r="G13" s="1">
        <v>80.8</v>
      </c>
      <c r="H13" s="21"/>
      <c r="I13" s="1">
        <f t="shared" si="0"/>
        <v>80.8</v>
      </c>
      <c r="J13" s="1">
        <f t="shared" si="1"/>
        <v>71.17</v>
      </c>
      <c r="K13" s="30"/>
      <c r="L13" s="9"/>
      <c r="M13" s="8"/>
      <c r="N13" s="11"/>
      <c r="O13" s="8"/>
      <c r="P13" s="8"/>
      <c r="Q13" s="8"/>
      <c r="R13" s="8"/>
      <c r="S13" s="8"/>
    </row>
    <row r="14" spans="1:19" ht="13.5">
      <c r="A14" s="19">
        <v>12</v>
      </c>
      <c r="B14" s="20" t="s">
        <v>9</v>
      </c>
      <c r="C14" s="20" t="s">
        <v>24</v>
      </c>
      <c r="D14" s="1">
        <v>61.1</v>
      </c>
      <c r="E14" s="2">
        <v>65</v>
      </c>
      <c r="F14" s="3">
        <f>D14+E14</f>
        <v>126.1</v>
      </c>
      <c r="G14" s="1">
        <v>82.4</v>
      </c>
      <c r="H14" s="23"/>
      <c r="I14" s="1">
        <f t="shared" si="0"/>
        <v>82.4</v>
      </c>
      <c r="J14" s="1">
        <f t="shared" si="1"/>
        <v>70.78999999999999</v>
      </c>
      <c r="K14" s="30"/>
      <c r="L14" s="9"/>
      <c r="M14" s="8"/>
      <c r="N14" s="12"/>
      <c r="O14" s="8"/>
      <c r="P14" s="8"/>
      <c r="Q14" s="8"/>
      <c r="R14" s="8"/>
      <c r="S14" s="8"/>
    </row>
    <row r="15" spans="1:19" ht="13.5">
      <c r="A15" s="19">
        <v>13</v>
      </c>
      <c r="B15" s="20" t="s">
        <v>19</v>
      </c>
      <c r="C15" s="20" t="str">
        <f>"2020047512"</f>
        <v>2020047512</v>
      </c>
      <c r="D15" s="1">
        <v>77.7</v>
      </c>
      <c r="E15" s="2">
        <v>68.5</v>
      </c>
      <c r="F15" s="3">
        <f aca="true" t="shared" si="2" ref="F15:F20">D15+E15</f>
        <v>146.2</v>
      </c>
      <c r="G15" s="1">
        <v>78.52</v>
      </c>
      <c r="H15" s="22"/>
      <c r="I15" s="1">
        <f t="shared" si="0"/>
        <v>78.52</v>
      </c>
      <c r="J15" s="1">
        <f t="shared" si="1"/>
        <v>75.268</v>
      </c>
      <c r="K15" s="30"/>
      <c r="L15" s="9"/>
      <c r="M15" s="8"/>
      <c r="N15" s="11"/>
      <c r="O15" s="8"/>
      <c r="P15" s="8"/>
      <c r="Q15" s="8"/>
      <c r="R15" s="8"/>
      <c r="S15" s="8"/>
    </row>
    <row r="16" spans="1:19" ht="13.5">
      <c r="A16" s="19">
        <v>14</v>
      </c>
      <c r="B16" s="20" t="s">
        <v>19</v>
      </c>
      <c r="C16" s="20" t="str">
        <f>"2020047615"</f>
        <v>2020047615</v>
      </c>
      <c r="D16" s="1">
        <v>56.1</v>
      </c>
      <c r="E16" s="2">
        <v>55.5</v>
      </c>
      <c r="F16" s="3">
        <f t="shared" si="2"/>
        <v>111.6</v>
      </c>
      <c r="G16" s="1">
        <v>83.1</v>
      </c>
      <c r="H16" s="22"/>
      <c r="I16" s="1">
        <f t="shared" si="0"/>
        <v>83.1</v>
      </c>
      <c r="J16" s="1">
        <f t="shared" si="1"/>
        <v>66.72</v>
      </c>
      <c r="K16" s="30"/>
      <c r="L16" s="9"/>
      <c r="M16" s="8"/>
      <c r="N16" s="12"/>
      <c r="O16" s="8"/>
      <c r="P16" s="8"/>
      <c r="Q16" s="8"/>
      <c r="R16" s="8"/>
      <c r="S16" s="8"/>
    </row>
    <row r="17" spans="1:19" ht="13.5">
      <c r="A17" s="19">
        <v>15</v>
      </c>
      <c r="B17" s="20" t="s">
        <v>10</v>
      </c>
      <c r="C17" s="20" t="str">
        <f>"2020047524"</f>
        <v>2020047524</v>
      </c>
      <c r="D17" s="1">
        <v>83.8</v>
      </c>
      <c r="E17" s="2">
        <v>83</v>
      </c>
      <c r="F17" s="3">
        <f t="shared" si="2"/>
        <v>166.8</v>
      </c>
      <c r="G17" s="1">
        <v>87.02</v>
      </c>
      <c r="H17" s="21"/>
      <c r="I17" s="1">
        <f t="shared" si="0"/>
        <v>87.02</v>
      </c>
      <c r="J17" s="1">
        <f t="shared" si="1"/>
        <v>84.848</v>
      </c>
      <c r="K17" s="30"/>
      <c r="L17" s="9"/>
      <c r="M17" s="8"/>
      <c r="N17" s="11"/>
      <c r="O17" s="8"/>
      <c r="P17" s="8"/>
      <c r="Q17" s="8"/>
      <c r="R17" s="8"/>
      <c r="S17" s="8"/>
    </row>
    <row r="18" spans="1:19" ht="13.5">
      <c r="A18" s="19">
        <v>16</v>
      </c>
      <c r="B18" s="20" t="s">
        <v>10</v>
      </c>
      <c r="C18" s="20" t="str">
        <f>"2020044225"</f>
        <v>2020044225</v>
      </c>
      <c r="D18" s="1">
        <v>73.2</v>
      </c>
      <c r="E18" s="2">
        <v>75.5</v>
      </c>
      <c r="F18" s="3">
        <f t="shared" si="2"/>
        <v>148.7</v>
      </c>
      <c r="G18" s="1">
        <v>80.1</v>
      </c>
      <c r="H18" s="21"/>
      <c r="I18" s="1">
        <f t="shared" si="0"/>
        <v>80.1</v>
      </c>
      <c r="J18" s="1">
        <f t="shared" si="1"/>
        <v>76.64999999999999</v>
      </c>
      <c r="K18" s="30"/>
      <c r="L18" s="9"/>
      <c r="M18" s="8"/>
      <c r="N18" s="12"/>
      <c r="O18" s="8"/>
      <c r="P18" s="8"/>
      <c r="Q18" s="8"/>
      <c r="R18" s="8"/>
      <c r="S18" s="8"/>
    </row>
    <row r="19" spans="1:19" ht="13.5">
      <c r="A19" s="19">
        <v>17</v>
      </c>
      <c r="B19" s="20" t="s">
        <v>10</v>
      </c>
      <c r="C19" s="20" t="str">
        <f>"2020033710"</f>
        <v>2020033710</v>
      </c>
      <c r="D19" s="1">
        <v>67</v>
      </c>
      <c r="E19" s="2">
        <v>78.5</v>
      </c>
      <c r="F19" s="3">
        <f t="shared" si="2"/>
        <v>145.5</v>
      </c>
      <c r="G19" s="24" t="s">
        <v>35</v>
      </c>
      <c r="H19" s="21"/>
      <c r="I19" s="24" t="str">
        <f t="shared" si="0"/>
        <v>缺考</v>
      </c>
      <c r="J19" s="1">
        <f>F19*0.5*0.6</f>
        <v>43.65</v>
      </c>
      <c r="K19" s="30"/>
      <c r="L19" s="9"/>
      <c r="M19" s="13"/>
      <c r="N19" s="14"/>
      <c r="O19" s="14"/>
      <c r="P19" s="14"/>
      <c r="Q19" s="8"/>
      <c r="R19" s="8"/>
      <c r="S19" s="8"/>
    </row>
    <row r="20" spans="1:19" ht="13.5">
      <c r="A20" s="19">
        <v>18</v>
      </c>
      <c r="B20" s="20" t="s">
        <v>2</v>
      </c>
      <c r="C20" s="20" t="str">
        <f>"2020012719"</f>
        <v>2020012719</v>
      </c>
      <c r="D20" s="1">
        <v>69.1</v>
      </c>
      <c r="E20" s="2">
        <v>54</v>
      </c>
      <c r="F20" s="3">
        <f t="shared" si="2"/>
        <v>123.1</v>
      </c>
      <c r="G20" s="1">
        <v>84</v>
      </c>
      <c r="H20" s="1">
        <v>84.8</v>
      </c>
      <c r="I20" s="1">
        <f aca="true" t="shared" si="3" ref="I20:I28">G20*0.5+H20*0.5</f>
        <v>84.4</v>
      </c>
      <c r="J20" s="1">
        <f aca="true" t="shared" si="4" ref="J20:J28">F20*0.5*0.6+I20*0.4</f>
        <v>70.69</v>
      </c>
      <c r="K20" s="30"/>
      <c r="L20" s="9"/>
      <c r="M20" s="13"/>
      <c r="N20" s="14"/>
      <c r="O20" s="14"/>
      <c r="P20" s="14"/>
      <c r="Q20" s="8"/>
      <c r="R20" s="8"/>
      <c r="S20" s="8"/>
    </row>
    <row r="21" spans="1:19" ht="13.5">
      <c r="A21" s="19">
        <v>24</v>
      </c>
      <c r="B21" s="20" t="s">
        <v>2</v>
      </c>
      <c r="C21" s="20" t="str">
        <f>"2020043913"</f>
        <v>2020043913</v>
      </c>
      <c r="D21" s="1">
        <v>59.5</v>
      </c>
      <c r="E21" s="2">
        <v>60.5</v>
      </c>
      <c r="F21" s="3">
        <f>D21+E21</f>
        <v>120</v>
      </c>
      <c r="G21" s="1">
        <v>84.2</v>
      </c>
      <c r="H21" s="1">
        <v>88</v>
      </c>
      <c r="I21" s="1">
        <f>G21*0.5+H21*0.5</f>
        <v>86.1</v>
      </c>
      <c r="J21" s="1">
        <f>F21*0.5*0.6+I21*0.4</f>
        <v>70.44</v>
      </c>
      <c r="K21" s="30"/>
      <c r="L21" s="9"/>
      <c r="M21" s="13"/>
      <c r="N21" s="15"/>
      <c r="O21" s="15"/>
      <c r="P21" s="14"/>
      <c r="Q21" s="8"/>
      <c r="R21" s="8"/>
      <c r="S21" s="8"/>
    </row>
    <row r="22" spans="1:19" ht="13.5">
      <c r="A22" s="19">
        <v>19</v>
      </c>
      <c r="B22" s="20" t="s">
        <v>2</v>
      </c>
      <c r="C22" s="20" t="s">
        <v>26</v>
      </c>
      <c r="D22" s="1">
        <v>63.5</v>
      </c>
      <c r="E22" s="2">
        <v>56.5</v>
      </c>
      <c r="F22" s="3">
        <f>D22+E22</f>
        <v>120</v>
      </c>
      <c r="G22" s="1">
        <v>85.8</v>
      </c>
      <c r="H22" s="1">
        <v>81.2</v>
      </c>
      <c r="I22" s="1">
        <f t="shared" si="3"/>
        <v>83.5</v>
      </c>
      <c r="J22" s="1">
        <f t="shared" si="4"/>
        <v>69.4</v>
      </c>
      <c r="K22" s="30"/>
      <c r="L22" s="9"/>
      <c r="M22" s="13"/>
      <c r="N22" s="14"/>
      <c r="O22" s="14"/>
      <c r="P22" s="14"/>
      <c r="Q22" s="8"/>
      <c r="R22" s="8"/>
      <c r="S22" s="8"/>
    </row>
    <row r="23" spans="1:19" ht="13.5">
      <c r="A23" s="19">
        <v>20</v>
      </c>
      <c r="B23" s="20" t="s">
        <v>2</v>
      </c>
      <c r="C23" s="20" t="str">
        <f>"2020032509"</f>
        <v>2020032509</v>
      </c>
      <c r="D23" s="1">
        <v>62.7</v>
      </c>
      <c r="E23" s="2">
        <v>66</v>
      </c>
      <c r="F23" s="3">
        <f>D23+E23</f>
        <v>128.7</v>
      </c>
      <c r="G23" s="1">
        <v>79.8</v>
      </c>
      <c r="H23" s="1">
        <v>72.4</v>
      </c>
      <c r="I23" s="1">
        <f t="shared" si="3"/>
        <v>76.1</v>
      </c>
      <c r="J23" s="1">
        <f t="shared" si="4"/>
        <v>69.04999999999998</v>
      </c>
      <c r="K23" s="31"/>
      <c r="L23" s="9"/>
      <c r="M23" s="13"/>
      <c r="N23" s="14"/>
      <c r="O23" s="14"/>
      <c r="P23" s="14"/>
      <c r="Q23" s="10"/>
      <c r="R23" s="10"/>
      <c r="S23" s="10"/>
    </row>
    <row r="24" spans="1:19" s="6" customFormat="1" ht="13.5">
      <c r="A24" s="19">
        <v>21</v>
      </c>
      <c r="B24" s="20" t="s">
        <v>2</v>
      </c>
      <c r="C24" s="20" t="str">
        <f>"2020010105"</f>
        <v>2020010105</v>
      </c>
      <c r="D24" s="1">
        <v>63.9</v>
      </c>
      <c r="E24" s="2">
        <v>58.5</v>
      </c>
      <c r="F24" s="3">
        <f>D24+E24</f>
        <v>122.4</v>
      </c>
      <c r="G24" s="1">
        <v>81.6</v>
      </c>
      <c r="H24" s="1">
        <v>79</v>
      </c>
      <c r="I24" s="1">
        <f t="shared" si="3"/>
        <v>80.3</v>
      </c>
      <c r="J24" s="1">
        <f t="shared" si="4"/>
        <v>68.84</v>
      </c>
      <c r="K24" s="30"/>
      <c r="L24" s="9"/>
      <c r="M24" s="13"/>
      <c r="N24" s="14"/>
      <c r="O24" s="14"/>
      <c r="P24" s="14"/>
      <c r="Q24" s="8"/>
      <c r="R24" s="8"/>
      <c r="S24" s="8"/>
    </row>
    <row r="25" spans="1:19" ht="13.5">
      <c r="A25" s="19">
        <v>22</v>
      </c>
      <c r="B25" s="20" t="s">
        <v>2</v>
      </c>
      <c r="C25" s="20" t="str">
        <f>"2020020405"</f>
        <v>2020020405</v>
      </c>
      <c r="D25" s="1">
        <v>61.1</v>
      </c>
      <c r="E25" s="2">
        <v>59</v>
      </c>
      <c r="F25" s="3">
        <f>D25+E25</f>
        <v>120.1</v>
      </c>
      <c r="G25" s="1">
        <v>80.8</v>
      </c>
      <c r="H25" s="1">
        <v>83</v>
      </c>
      <c r="I25" s="1">
        <f t="shared" si="3"/>
        <v>81.9</v>
      </c>
      <c r="J25" s="1">
        <f t="shared" si="4"/>
        <v>68.78999999999999</v>
      </c>
      <c r="K25" s="30"/>
      <c r="L25" s="9"/>
      <c r="M25" s="13"/>
      <c r="N25" s="14"/>
      <c r="O25" s="14"/>
      <c r="P25" s="14"/>
      <c r="Q25" s="8"/>
      <c r="R25" s="8"/>
      <c r="S25" s="8"/>
    </row>
    <row r="26" spans="1:19" ht="13.5">
      <c r="A26" s="19">
        <v>23</v>
      </c>
      <c r="B26" s="20" t="s">
        <v>2</v>
      </c>
      <c r="C26" s="20" t="str">
        <f>"2020030112"</f>
        <v>2020030112</v>
      </c>
      <c r="D26" s="1">
        <v>63.8</v>
      </c>
      <c r="E26" s="2">
        <v>64</v>
      </c>
      <c r="F26" s="3">
        <f>D26+E26</f>
        <v>127.8</v>
      </c>
      <c r="G26" s="1">
        <v>69.8</v>
      </c>
      <c r="H26" s="1">
        <v>65.6</v>
      </c>
      <c r="I26" s="1">
        <f t="shared" si="3"/>
        <v>67.69999999999999</v>
      </c>
      <c r="J26" s="1">
        <f t="shared" si="4"/>
        <v>65.41999999999999</v>
      </c>
      <c r="K26" s="30"/>
      <c r="L26" s="9"/>
      <c r="M26" s="13"/>
      <c r="N26" s="14"/>
      <c r="O26" s="14"/>
      <c r="P26" s="14"/>
      <c r="Q26" s="8"/>
      <c r="R26" s="8"/>
      <c r="S26" s="8"/>
    </row>
    <row r="27" spans="1:19" ht="13.5">
      <c r="A27" s="19">
        <v>25</v>
      </c>
      <c r="B27" s="20" t="s">
        <v>20</v>
      </c>
      <c r="C27" s="20" t="str">
        <f>"2020042015"</f>
        <v>2020042015</v>
      </c>
      <c r="D27" s="1">
        <v>63.5</v>
      </c>
      <c r="E27" s="2">
        <v>67.5</v>
      </c>
      <c r="F27" s="3">
        <f aca="true" t="shared" si="5" ref="F27:F35">D27+E27</f>
        <v>131</v>
      </c>
      <c r="G27" s="1">
        <v>78</v>
      </c>
      <c r="H27" s="1">
        <v>80</v>
      </c>
      <c r="I27" s="1">
        <f t="shared" si="3"/>
        <v>79</v>
      </c>
      <c r="J27" s="1">
        <f t="shared" si="4"/>
        <v>70.9</v>
      </c>
      <c r="K27" s="32"/>
      <c r="L27" s="9"/>
      <c r="M27" s="13"/>
      <c r="N27" s="15"/>
      <c r="O27" s="15"/>
      <c r="P27" s="14"/>
      <c r="Q27" s="16"/>
      <c r="R27" s="16"/>
      <c r="S27" s="16"/>
    </row>
    <row r="28" spans="1:19" ht="13.5">
      <c r="A28" s="19">
        <v>26</v>
      </c>
      <c r="B28" s="20" t="s">
        <v>20</v>
      </c>
      <c r="C28" s="20" t="str">
        <f>"2020042010"</f>
        <v>2020042010</v>
      </c>
      <c r="D28" s="1">
        <v>59.5</v>
      </c>
      <c r="E28" s="2">
        <v>57.5</v>
      </c>
      <c r="F28" s="3">
        <f t="shared" si="5"/>
        <v>117</v>
      </c>
      <c r="G28" s="1">
        <v>70.6</v>
      </c>
      <c r="H28" s="1">
        <v>70.2</v>
      </c>
      <c r="I28" s="1">
        <f t="shared" si="3"/>
        <v>70.4</v>
      </c>
      <c r="J28" s="1">
        <f t="shared" si="4"/>
        <v>63.260000000000005</v>
      </c>
      <c r="K28" s="30"/>
      <c r="L28" s="9"/>
      <c r="M28" s="13"/>
      <c r="N28" s="14"/>
      <c r="O28" s="14"/>
      <c r="P28" s="14"/>
      <c r="Q28" s="8"/>
      <c r="R28" s="8"/>
      <c r="S28" s="8"/>
    </row>
    <row r="29" spans="1:19" s="5" customFormat="1" ht="13.5">
      <c r="A29" s="19">
        <v>27</v>
      </c>
      <c r="B29" s="20" t="s">
        <v>20</v>
      </c>
      <c r="C29" s="20" t="str">
        <f>"2020022125"</f>
        <v>2020022125</v>
      </c>
      <c r="D29" s="1">
        <v>70.8</v>
      </c>
      <c r="E29" s="2">
        <v>52.5</v>
      </c>
      <c r="F29" s="3">
        <f t="shared" si="5"/>
        <v>123.3</v>
      </c>
      <c r="G29" s="25" t="s">
        <v>34</v>
      </c>
      <c r="H29" s="25" t="s">
        <v>34</v>
      </c>
      <c r="I29" s="25" t="s">
        <v>34</v>
      </c>
      <c r="J29" s="1">
        <f>F29*0.5*0.6</f>
        <v>36.989999999999995</v>
      </c>
      <c r="K29" s="30"/>
      <c r="L29" s="9"/>
      <c r="M29" s="13"/>
      <c r="N29" s="15"/>
      <c r="O29" s="15"/>
      <c r="P29" s="14"/>
      <c r="Q29" s="8"/>
      <c r="R29" s="8"/>
      <c r="S29" s="8"/>
    </row>
    <row r="30" spans="1:19" ht="13.5">
      <c r="A30" s="19">
        <v>28</v>
      </c>
      <c r="B30" s="20" t="s">
        <v>1</v>
      </c>
      <c r="C30" s="20" t="str">
        <f>"2020010817"</f>
        <v>2020010817</v>
      </c>
      <c r="D30" s="1">
        <v>70.7</v>
      </c>
      <c r="E30" s="2">
        <v>68.5</v>
      </c>
      <c r="F30" s="3">
        <f t="shared" si="5"/>
        <v>139.2</v>
      </c>
      <c r="G30" s="1">
        <v>87.2</v>
      </c>
      <c r="H30" s="1">
        <v>82</v>
      </c>
      <c r="I30" s="1">
        <f>G30*0.5+H30*0.5</f>
        <v>84.6</v>
      </c>
      <c r="J30" s="1">
        <f>F30*0.5*0.6+I30*0.4</f>
        <v>75.6</v>
      </c>
      <c r="K30" s="30"/>
      <c r="L30" s="9"/>
      <c r="M30" s="13"/>
      <c r="N30" s="14"/>
      <c r="O30" s="14"/>
      <c r="P30" s="14"/>
      <c r="Q30" s="8"/>
      <c r="R30" s="8"/>
      <c r="S30" s="8"/>
    </row>
    <row r="31" spans="1:19" ht="13.5">
      <c r="A31" s="19">
        <v>29</v>
      </c>
      <c r="B31" s="20" t="s">
        <v>1</v>
      </c>
      <c r="C31" s="20" t="str">
        <f>"2020013306"</f>
        <v>2020013306</v>
      </c>
      <c r="D31" s="1">
        <v>73.3</v>
      </c>
      <c r="E31" s="2">
        <v>68</v>
      </c>
      <c r="F31" s="3">
        <f t="shared" si="5"/>
        <v>141.3</v>
      </c>
      <c r="G31" s="25" t="s">
        <v>34</v>
      </c>
      <c r="H31" s="25" t="s">
        <v>34</v>
      </c>
      <c r="I31" s="25" t="s">
        <v>34</v>
      </c>
      <c r="J31" s="1">
        <f>F31*0.5*0.6</f>
        <v>42.39</v>
      </c>
      <c r="K31" s="30"/>
      <c r="L31" s="9"/>
      <c r="M31" s="13"/>
      <c r="N31" s="14"/>
      <c r="O31" s="17"/>
      <c r="P31" s="14"/>
      <c r="Q31" s="8"/>
      <c r="R31" s="8"/>
      <c r="S31" s="8"/>
    </row>
    <row r="32" spans="1:19" ht="13.5">
      <c r="A32" s="19">
        <v>30</v>
      </c>
      <c r="B32" s="20" t="s">
        <v>1</v>
      </c>
      <c r="C32" s="20" t="str">
        <f>"2020045624"</f>
        <v>2020045624</v>
      </c>
      <c r="D32" s="1">
        <v>71.9</v>
      </c>
      <c r="E32" s="2">
        <v>68.5</v>
      </c>
      <c r="F32" s="3">
        <f t="shared" si="5"/>
        <v>140.4</v>
      </c>
      <c r="G32" s="25" t="s">
        <v>34</v>
      </c>
      <c r="H32" s="25" t="s">
        <v>34</v>
      </c>
      <c r="I32" s="25" t="s">
        <v>34</v>
      </c>
      <c r="J32" s="1">
        <f>F32*0.5*0.6</f>
        <v>42.12</v>
      </c>
      <c r="K32" s="30"/>
      <c r="L32" s="9"/>
      <c r="M32" s="13"/>
      <c r="N32" s="15"/>
      <c r="O32" s="15"/>
      <c r="P32" s="14"/>
      <c r="Q32" s="8"/>
      <c r="R32" s="8"/>
      <c r="S32" s="8"/>
    </row>
    <row r="33" spans="1:19" ht="13.5">
      <c r="A33" s="19">
        <v>31</v>
      </c>
      <c r="B33" s="20" t="s">
        <v>5</v>
      </c>
      <c r="C33" s="20" t="str">
        <f>"2020042908"</f>
        <v>2020042908</v>
      </c>
      <c r="D33" s="1">
        <v>73.3</v>
      </c>
      <c r="E33" s="2">
        <v>75.5</v>
      </c>
      <c r="F33" s="3">
        <f t="shared" si="5"/>
        <v>148.8</v>
      </c>
      <c r="G33" s="1">
        <v>82.4</v>
      </c>
      <c r="H33" s="1">
        <v>84.4</v>
      </c>
      <c r="I33" s="1">
        <f aca="true" t="shared" si="6" ref="I33:I43">G33*0.5+H33*0.5</f>
        <v>83.4</v>
      </c>
      <c r="J33" s="1">
        <f aca="true" t="shared" si="7" ref="J33:J43">F33*0.5*0.6+I33*0.4</f>
        <v>78</v>
      </c>
      <c r="K33" s="30"/>
      <c r="L33" s="9"/>
      <c r="M33" s="13"/>
      <c r="N33" s="15"/>
      <c r="O33" s="15"/>
      <c r="P33" s="14"/>
      <c r="Q33" s="8"/>
      <c r="R33" s="8"/>
      <c r="S33" s="8"/>
    </row>
    <row r="34" spans="1:19" ht="13.5">
      <c r="A34" s="19">
        <v>32</v>
      </c>
      <c r="B34" s="20" t="s">
        <v>5</v>
      </c>
      <c r="C34" s="20" t="str">
        <f>"2020040112"</f>
        <v>2020040112</v>
      </c>
      <c r="D34" s="1">
        <v>71.7</v>
      </c>
      <c r="E34" s="2">
        <v>69</v>
      </c>
      <c r="F34" s="3">
        <f t="shared" si="5"/>
        <v>140.7</v>
      </c>
      <c r="G34" s="1">
        <v>77.2</v>
      </c>
      <c r="H34" s="1">
        <v>85.2</v>
      </c>
      <c r="I34" s="1">
        <f t="shared" si="6"/>
        <v>81.2</v>
      </c>
      <c r="J34" s="1">
        <f t="shared" si="7"/>
        <v>74.69</v>
      </c>
      <c r="K34" s="32"/>
      <c r="L34" s="9"/>
      <c r="M34" s="13"/>
      <c r="N34" s="15"/>
      <c r="O34" s="15"/>
      <c r="P34" s="14"/>
      <c r="Q34" s="16"/>
      <c r="R34" s="16"/>
      <c r="S34" s="16"/>
    </row>
    <row r="35" spans="1:19" s="5" customFormat="1" ht="13.5">
      <c r="A35" s="19">
        <v>33</v>
      </c>
      <c r="B35" s="20" t="s">
        <v>5</v>
      </c>
      <c r="C35" s="20" t="s">
        <v>27</v>
      </c>
      <c r="D35" s="1">
        <v>68.3</v>
      </c>
      <c r="E35" s="2">
        <v>68.5</v>
      </c>
      <c r="F35" s="3">
        <f t="shared" si="5"/>
        <v>136.8</v>
      </c>
      <c r="G35" s="1">
        <v>88.2</v>
      </c>
      <c r="H35" s="1">
        <v>79.6</v>
      </c>
      <c r="I35" s="1">
        <f t="shared" si="6"/>
        <v>83.9</v>
      </c>
      <c r="J35" s="1">
        <f t="shared" si="7"/>
        <v>74.6</v>
      </c>
      <c r="K35" s="30"/>
      <c r="L35" s="9"/>
      <c r="M35" s="8"/>
      <c r="N35" s="14"/>
      <c r="O35" s="14"/>
      <c r="P35" s="14"/>
      <c r="Q35" s="8"/>
      <c r="R35" s="8"/>
      <c r="S35" s="8"/>
    </row>
    <row r="36" spans="1:19" ht="13.5">
      <c r="A36" s="19">
        <v>34</v>
      </c>
      <c r="B36" s="20" t="s">
        <v>21</v>
      </c>
      <c r="C36" s="20" t="str">
        <f>"2020021228"</f>
        <v>2020021228</v>
      </c>
      <c r="D36" s="1">
        <v>68.3</v>
      </c>
      <c r="E36" s="2">
        <v>67.5</v>
      </c>
      <c r="F36" s="3">
        <f aca="true" t="shared" si="8" ref="F36:F53">D36+E36</f>
        <v>135.8</v>
      </c>
      <c r="G36" s="1">
        <v>84</v>
      </c>
      <c r="H36" s="1">
        <v>76.4</v>
      </c>
      <c r="I36" s="1">
        <f t="shared" si="6"/>
        <v>80.2</v>
      </c>
      <c r="J36" s="1">
        <f t="shared" si="7"/>
        <v>72.82000000000001</v>
      </c>
      <c r="K36" s="30"/>
      <c r="L36" s="9"/>
      <c r="M36" s="8"/>
      <c r="N36" s="14"/>
      <c r="O36" s="14"/>
      <c r="P36" s="14"/>
      <c r="Q36" s="8"/>
      <c r="R36" s="8"/>
      <c r="S36" s="8"/>
    </row>
    <row r="37" spans="1:19" ht="13.5">
      <c r="A37" s="19">
        <v>35</v>
      </c>
      <c r="B37" s="20" t="s">
        <v>21</v>
      </c>
      <c r="C37" s="20" t="str">
        <f>"2020045829"</f>
        <v>2020045829</v>
      </c>
      <c r="D37" s="1">
        <v>73.1</v>
      </c>
      <c r="E37" s="2">
        <v>67.5</v>
      </c>
      <c r="F37" s="3">
        <f t="shared" si="8"/>
        <v>140.6</v>
      </c>
      <c r="G37" s="1">
        <v>71.4</v>
      </c>
      <c r="H37" s="1">
        <v>77.2</v>
      </c>
      <c r="I37" s="1">
        <f t="shared" si="6"/>
        <v>74.30000000000001</v>
      </c>
      <c r="J37" s="1">
        <f t="shared" si="7"/>
        <v>71.9</v>
      </c>
      <c r="K37" s="30"/>
      <c r="L37" s="9"/>
      <c r="M37" s="8"/>
      <c r="N37" s="14"/>
      <c r="O37" s="14"/>
      <c r="P37" s="14"/>
      <c r="Q37" s="8"/>
      <c r="R37" s="8"/>
      <c r="S37" s="8"/>
    </row>
    <row r="38" spans="1:19" ht="13.5">
      <c r="A38" s="19">
        <v>36</v>
      </c>
      <c r="B38" s="20" t="s">
        <v>21</v>
      </c>
      <c r="C38" s="20" t="str">
        <f>"2020031709"</f>
        <v>2020031709</v>
      </c>
      <c r="D38" s="1">
        <v>60.6</v>
      </c>
      <c r="E38" s="2">
        <v>73</v>
      </c>
      <c r="F38" s="3">
        <f t="shared" si="8"/>
        <v>133.6</v>
      </c>
      <c r="G38" s="1">
        <v>73</v>
      </c>
      <c r="H38" s="1">
        <v>61.4</v>
      </c>
      <c r="I38" s="1">
        <f t="shared" si="6"/>
        <v>67.2</v>
      </c>
      <c r="J38" s="1">
        <f t="shared" si="7"/>
        <v>66.96000000000001</v>
      </c>
      <c r="K38" s="31"/>
      <c r="L38" s="9"/>
      <c r="M38" s="13"/>
      <c r="N38" s="15"/>
      <c r="O38" s="14"/>
      <c r="P38" s="14"/>
      <c r="Q38" s="10"/>
      <c r="R38" s="10"/>
      <c r="S38" s="10"/>
    </row>
    <row r="39" spans="1:19" ht="13.5">
      <c r="A39" s="19">
        <v>37</v>
      </c>
      <c r="B39" s="20" t="s">
        <v>15</v>
      </c>
      <c r="C39" s="20" t="str">
        <f>"2020045723"</f>
        <v>2020045723</v>
      </c>
      <c r="D39" s="1">
        <v>68</v>
      </c>
      <c r="E39" s="2">
        <v>65</v>
      </c>
      <c r="F39" s="3">
        <f t="shared" si="8"/>
        <v>133</v>
      </c>
      <c r="G39" s="1">
        <v>88.8</v>
      </c>
      <c r="H39" s="1">
        <v>63.88</v>
      </c>
      <c r="I39" s="1">
        <f t="shared" si="6"/>
        <v>76.34</v>
      </c>
      <c r="J39" s="1">
        <f t="shared" si="7"/>
        <v>70.436</v>
      </c>
      <c r="K39" s="30"/>
      <c r="L39" s="9"/>
      <c r="M39" s="13"/>
      <c r="N39" s="15"/>
      <c r="O39" s="15"/>
      <c r="P39" s="14"/>
      <c r="Q39" s="8"/>
      <c r="R39" s="8"/>
      <c r="S39" s="8"/>
    </row>
    <row r="40" spans="1:19" ht="13.5">
      <c r="A40" s="19">
        <v>38</v>
      </c>
      <c r="B40" s="20" t="s">
        <v>15</v>
      </c>
      <c r="C40" s="20" t="str">
        <f>"2020033413"</f>
        <v>2020033413</v>
      </c>
      <c r="D40" s="1">
        <v>73.5</v>
      </c>
      <c r="E40" s="2">
        <v>68.5</v>
      </c>
      <c r="F40" s="3">
        <f t="shared" si="8"/>
        <v>142</v>
      </c>
      <c r="G40" s="1">
        <v>86.4</v>
      </c>
      <c r="H40" s="1">
        <v>34.7</v>
      </c>
      <c r="I40" s="1">
        <f t="shared" si="6"/>
        <v>60.550000000000004</v>
      </c>
      <c r="J40" s="1">
        <f t="shared" si="7"/>
        <v>66.82000000000001</v>
      </c>
      <c r="K40" s="30"/>
      <c r="L40" s="9"/>
      <c r="M40" s="13"/>
      <c r="N40" s="15"/>
      <c r="O40" s="14"/>
      <c r="P40" s="14"/>
      <c r="Q40" s="8"/>
      <c r="R40" s="8"/>
      <c r="S40" s="8"/>
    </row>
    <row r="41" spans="1:19" s="6" customFormat="1" ht="13.5">
      <c r="A41" s="19">
        <v>39</v>
      </c>
      <c r="B41" s="20" t="s">
        <v>15</v>
      </c>
      <c r="C41" s="20" t="str">
        <f>"2020031314"</f>
        <v>2020031314</v>
      </c>
      <c r="D41" s="1">
        <v>63.3</v>
      </c>
      <c r="E41" s="2">
        <v>76</v>
      </c>
      <c r="F41" s="3">
        <f t="shared" si="8"/>
        <v>139.3</v>
      </c>
      <c r="G41" s="1">
        <v>80.6</v>
      </c>
      <c r="H41" s="1">
        <v>35</v>
      </c>
      <c r="I41" s="1">
        <f t="shared" si="6"/>
        <v>57.8</v>
      </c>
      <c r="J41" s="1">
        <f t="shared" si="7"/>
        <v>64.91</v>
      </c>
      <c r="K41" s="30"/>
      <c r="L41" s="9"/>
      <c r="M41" s="13"/>
      <c r="N41" s="14"/>
      <c r="O41" s="14"/>
      <c r="P41" s="14"/>
      <c r="Q41" s="8"/>
      <c r="R41" s="8"/>
      <c r="S41" s="8"/>
    </row>
    <row r="42" spans="1:19" s="6" customFormat="1" ht="13.5">
      <c r="A42" s="19">
        <v>40</v>
      </c>
      <c r="B42" s="20" t="s">
        <v>15</v>
      </c>
      <c r="C42" s="20" t="str">
        <f>"2020042807"</f>
        <v>2020042807</v>
      </c>
      <c r="D42" s="1">
        <v>67</v>
      </c>
      <c r="E42" s="2">
        <v>64.5</v>
      </c>
      <c r="F42" s="3">
        <f t="shared" si="8"/>
        <v>131.5</v>
      </c>
      <c r="G42" s="1">
        <v>85</v>
      </c>
      <c r="H42" s="1">
        <v>35.98</v>
      </c>
      <c r="I42" s="1">
        <f t="shared" si="6"/>
        <v>60.489999999999995</v>
      </c>
      <c r="J42" s="1">
        <f t="shared" si="7"/>
        <v>63.645999999999994</v>
      </c>
      <c r="K42" s="30"/>
      <c r="L42" s="9"/>
      <c r="M42" s="13"/>
      <c r="N42" s="15"/>
      <c r="O42" s="14"/>
      <c r="P42" s="14"/>
      <c r="Q42" s="8"/>
      <c r="R42" s="8"/>
      <c r="S42" s="8"/>
    </row>
    <row r="43" spans="1:19" ht="13.5">
      <c r="A43" s="19">
        <v>41</v>
      </c>
      <c r="B43" s="20" t="s">
        <v>15</v>
      </c>
      <c r="C43" s="20" t="str">
        <f>"2020040909"</f>
        <v>2020040909</v>
      </c>
      <c r="D43" s="1">
        <v>68.1</v>
      </c>
      <c r="E43" s="2">
        <v>60</v>
      </c>
      <c r="F43" s="3">
        <f t="shared" si="8"/>
        <v>128.1</v>
      </c>
      <c r="G43" s="1">
        <v>80.2</v>
      </c>
      <c r="H43" s="1">
        <v>10.28</v>
      </c>
      <c r="I43" s="1">
        <f t="shared" si="6"/>
        <v>45.24</v>
      </c>
      <c r="J43" s="1">
        <f t="shared" si="7"/>
        <v>56.525999999999996</v>
      </c>
      <c r="K43" s="31"/>
      <c r="L43" s="9"/>
      <c r="M43" s="18"/>
      <c r="N43" s="14"/>
      <c r="O43" s="14"/>
      <c r="P43" s="14"/>
      <c r="Q43" s="10"/>
      <c r="R43" s="10"/>
      <c r="S43" s="10"/>
    </row>
    <row r="44" spans="1:19" ht="13.5">
      <c r="A44" s="19">
        <v>42</v>
      </c>
      <c r="B44" s="20" t="s">
        <v>15</v>
      </c>
      <c r="C44" s="20" t="str">
        <f>"2020030822"</f>
        <v>2020030822</v>
      </c>
      <c r="D44" s="1">
        <v>64.6</v>
      </c>
      <c r="E44" s="2">
        <v>70</v>
      </c>
      <c r="F44" s="3">
        <f t="shared" si="8"/>
        <v>134.6</v>
      </c>
      <c r="G44" s="25" t="s">
        <v>34</v>
      </c>
      <c r="H44" s="25" t="s">
        <v>34</v>
      </c>
      <c r="I44" s="25" t="s">
        <v>34</v>
      </c>
      <c r="J44" s="1">
        <f>F44*0.5*0.6</f>
        <v>40.379999999999995</v>
      </c>
      <c r="K44" s="30"/>
      <c r="L44" s="9"/>
      <c r="M44" s="8"/>
      <c r="N44" s="8"/>
      <c r="O44" s="8"/>
      <c r="P44" s="8"/>
      <c r="Q44" s="8"/>
      <c r="R44" s="8"/>
      <c r="S44" s="8"/>
    </row>
    <row r="45" spans="1:19" ht="13.5">
      <c r="A45" s="19">
        <v>43</v>
      </c>
      <c r="B45" s="20" t="s">
        <v>13</v>
      </c>
      <c r="C45" s="20" t="str">
        <f>"2020023013"</f>
        <v>2020023013</v>
      </c>
      <c r="D45" s="1">
        <v>73.5</v>
      </c>
      <c r="E45" s="2">
        <v>71</v>
      </c>
      <c r="F45" s="3">
        <f t="shared" si="8"/>
        <v>144.5</v>
      </c>
      <c r="G45" s="1">
        <v>84.74</v>
      </c>
      <c r="H45" s="22"/>
      <c r="I45" s="1">
        <f aca="true" t="shared" si="9" ref="I45:I53">G45</f>
        <v>84.74</v>
      </c>
      <c r="J45" s="1">
        <f aca="true" t="shared" si="10" ref="J45:J52">F45*0.5*0.6+I45*0.4</f>
        <v>77.24600000000001</v>
      </c>
      <c r="K45" s="30"/>
      <c r="L45" s="9"/>
      <c r="M45" s="8"/>
      <c r="N45" s="8"/>
      <c r="O45" s="8"/>
      <c r="P45" s="8"/>
      <c r="Q45" s="8"/>
      <c r="R45" s="8"/>
      <c r="S45" s="8"/>
    </row>
    <row r="46" spans="1:19" s="6" customFormat="1" ht="13.5">
      <c r="A46" s="19">
        <v>44</v>
      </c>
      <c r="B46" s="20" t="s">
        <v>13</v>
      </c>
      <c r="C46" s="20" t="str">
        <f>"2020042311"</f>
        <v>2020042311</v>
      </c>
      <c r="D46" s="1">
        <v>73.2</v>
      </c>
      <c r="E46" s="2">
        <v>69.5</v>
      </c>
      <c r="F46" s="3">
        <f t="shared" si="8"/>
        <v>142.7</v>
      </c>
      <c r="G46" s="1">
        <v>85.68</v>
      </c>
      <c r="H46" s="21"/>
      <c r="I46" s="1">
        <f t="shared" si="9"/>
        <v>85.68</v>
      </c>
      <c r="J46" s="1">
        <f t="shared" si="10"/>
        <v>77.082</v>
      </c>
      <c r="K46" s="30"/>
      <c r="L46" s="9"/>
      <c r="M46" s="8"/>
      <c r="N46" s="8"/>
      <c r="O46" s="8"/>
      <c r="P46" s="8"/>
      <c r="Q46" s="8"/>
      <c r="R46" s="8"/>
      <c r="S46" s="8"/>
    </row>
    <row r="47" spans="1:19" ht="13.5">
      <c r="A47" s="19">
        <v>45</v>
      </c>
      <c r="B47" s="20" t="s">
        <v>13</v>
      </c>
      <c r="C47" s="20" t="str">
        <f>"2020030120"</f>
        <v>2020030120</v>
      </c>
      <c r="D47" s="1">
        <v>76.5</v>
      </c>
      <c r="E47" s="2">
        <v>62.5</v>
      </c>
      <c r="F47" s="3">
        <f t="shared" si="8"/>
        <v>139</v>
      </c>
      <c r="G47" s="1">
        <v>87.42</v>
      </c>
      <c r="H47" s="21"/>
      <c r="I47" s="1">
        <f t="shared" si="9"/>
        <v>87.42</v>
      </c>
      <c r="J47" s="1">
        <f t="shared" si="10"/>
        <v>76.668</v>
      </c>
      <c r="K47" s="31"/>
      <c r="L47" s="9"/>
      <c r="M47" s="10"/>
      <c r="N47" s="10"/>
      <c r="O47" s="10"/>
      <c r="P47" s="10"/>
      <c r="Q47" s="10"/>
      <c r="R47" s="10"/>
      <c r="S47" s="10"/>
    </row>
    <row r="48" spans="1:19" ht="13.5">
      <c r="A48" s="19">
        <v>46</v>
      </c>
      <c r="B48" s="20" t="s">
        <v>13</v>
      </c>
      <c r="C48" s="20" t="str">
        <f>"2020013621"</f>
        <v>2020013621</v>
      </c>
      <c r="D48" s="1">
        <v>68.1</v>
      </c>
      <c r="E48" s="2">
        <v>75</v>
      </c>
      <c r="F48" s="3">
        <f t="shared" si="8"/>
        <v>143.1</v>
      </c>
      <c r="G48" s="1">
        <v>81.42</v>
      </c>
      <c r="H48" s="21"/>
      <c r="I48" s="1">
        <f t="shared" si="9"/>
        <v>81.42</v>
      </c>
      <c r="J48" s="1">
        <f t="shared" si="10"/>
        <v>75.498</v>
      </c>
      <c r="K48" s="30"/>
      <c r="L48" s="9"/>
      <c r="M48" s="8"/>
      <c r="N48" s="8"/>
      <c r="O48" s="8"/>
      <c r="P48" s="8"/>
      <c r="Q48" s="8"/>
      <c r="R48" s="8"/>
      <c r="S48" s="8"/>
    </row>
    <row r="49" spans="1:19" ht="13.5">
      <c r="A49" s="19">
        <v>47</v>
      </c>
      <c r="B49" s="20" t="s">
        <v>13</v>
      </c>
      <c r="C49" s="20" t="str">
        <f>"2020021511"</f>
        <v>2020021511</v>
      </c>
      <c r="D49" s="1">
        <v>71.3</v>
      </c>
      <c r="E49" s="2">
        <v>69.5</v>
      </c>
      <c r="F49" s="3">
        <f t="shared" si="8"/>
        <v>140.8</v>
      </c>
      <c r="G49" s="1">
        <v>82.78</v>
      </c>
      <c r="H49" s="26"/>
      <c r="I49" s="1">
        <f t="shared" si="9"/>
        <v>82.78</v>
      </c>
      <c r="J49" s="1">
        <f t="shared" si="10"/>
        <v>75.352</v>
      </c>
      <c r="K49" s="30"/>
      <c r="L49" s="9"/>
      <c r="M49" s="8"/>
      <c r="N49" s="8"/>
      <c r="O49" s="8"/>
      <c r="P49" s="8"/>
      <c r="Q49" s="8"/>
      <c r="R49" s="8"/>
      <c r="S49" s="8"/>
    </row>
    <row r="50" spans="1:19" ht="13.5">
      <c r="A50" s="19">
        <v>48</v>
      </c>
      <c r="B50" s="20" t="s">
        <v>13</v>
      </c>
      <c r="C50" s="20" t="str">
        <f>"2020021505"</f>
        <v>2020021505</v>
      </c>
      <c r="D50" s="1">
        <v>70.5</v>
      </c>
      <c r="E50" s="2">
        <v>64.5</v>
      </c>
      <c r="F50" s="3">
        <f t="shared" si="8"/>
        <v>135</v>
      </c>
      <c r="G50" s="1">
        <v>86.54</v>
      </c>
      <c r="H50" s="21"/>
      <c r="I50" s="1">
        <f t="shared" si="9"/>
        <v>86.54</v>
      </c>
      <c r="J50" s="1">
        <f t="shared" si="10"/>
        <v>75.11600000000001</v>
      </c>
      <c r="K50" s="30"/>
      <c r="L50" s="9"/>
      <c r="M50" s="8"/>
      <c r="N50" s="8"/>
      <c r="O50" s="8"/>
      <c r="P50" s="8"/>
      <c r="Q50" s="8"/>
      <c r="R50" s="8"/>
      <c r="S50" s="8"/>
    </row>
    <row r="51" spans="1:19" ht="13.5">
      <c r="A51" s="19">
        <v>49</v>
      </c>
      <c r="B51" s="20" t="s">
        <v>13</v>
      </c>
      <c r="C51" s="20" t="str">
        <f>"2020044209"</f>
        <v>2020044209</v>
      </c>
      <c r="D51" s="1">
        <v>74.3</v>
      </c>
      <c r="E51" s="2">
        <v>61</v>
      </c>
      <c r="F51" s="3">
        <f t="shared" si="8"/>
        <v>135.3</v>
      </c>
      <c r="G51" s="1">
        <v>86.2</v>
      </c>
      <c r="H51" s="21"/>
      <c r="I51" s="1">
        <f t="shared" si="9"/>
        <v>86.2</v>
      </c>
      <c r="J51" s="1">
        <f t="shared" si="10"/>
        <v>75.07000000000001</v>
      </c>
      <c r="K51" s="30"/>
      <c r="L51" s="9"/>
      <c r="M51" s="8"/>
      <c r="N51" s="8"/>
      <c r="O51" s="8"/>
      <c r="P51" s="8"/>
      <c r="Q51" s="8"/>
      <c r="R51" s="8"/>
      <c r="S51" s="8"/>
    </row>
    <row r="52" spans="1:19" ht="13.5">
      <c r="A52" s="19">
        <v>50</v>
      </c>
      <c r="B52" s="20" t="s">
        <v>13</v>
      </c>
      <c r="C52" s="20" t="str">
        <f>"2020046127"</f>
        <v>2020046127</v>
      </c>
      <c r="D52" s="1">
        <v>69.8</v>
      </c>
      <c r="E52" s="2">
        <v>63</v>
      </c>
      <c r="F52" s="3">
        <f t="shared" si="8"/>
        <v>132.8</v>
      </c>
      <c r="G52" s="1">
        <v>84.74</v>
      </c>
      <c r="H52" s="21"/>
      <c r="I52" s="1">
        <f t="shared" si="9"/>
        <v>84.74</v>
      </c>
      <c r="J52" s="1">
        <f t="shared" si="10"/>
        <v>73.736</v>
      </c>
      <c r="K52" s="30"/>
      <c r="L52" s="9"/>
      <c r="M52" s="8"/>
      <c r="N52" s="8"/>
      <c r="O52" s="8"/>
      <c r="P52" s="8"/>
      <c r="Q52" s="8"/>
      <c r="R52" s="8"/>
      <c r="S52" s="8"/>
    </row>
    <row r="53" spans="1:19" ht="13.5">
      <c r="A53" s="19">
        <v>51</v>
      </c>
      <c r="B53" s="20" t="s">
        <v>13</v>
      </c>
      <c r="C53" s="20" t="s">
        <v>28</v>
      </c>
      <c r="D53" s="1">
        <v>67.6</v>
      </c>
      <c r="E53" s="2">
        <v>63.5</v>
      </c>
      <c r="F53" s="3">
        <f t="shared" si="8"/>
        <v>131.1</v>
      </c>
      <c r="G53" s="2">
        <v>0</v>
      </c>
      <c r="H53" s="23"/>
      <c r="I53" s="2">
        <v>0</v>
      </c>
      <c r="J53" s="1">
        <f>F53*0.5*0.6</f>
        <v>39.33</v>
      </c>
      <c r="K53" s="31"/>
      <c r="L53" s="10"/>
      <c r="M53" s="10"/>
      <c r="N53" s="10"/>
      <c r="O53" s="10"/>
      <c r="P53" s="10"/>
      <c r="Q53" s="10"/>
      <c r="R53" s="10"/>
      <c r="S53" s="10"/>
    </row>
    <row r="54" spans="1:19" s="6" customFormat="1" ht="13.5">
      <c r="A54" s="19">
        <v>52</v>
      </c>
      <c r="B54" s="20" t="s">
        <v>0</v>
      </c>
      <c r="C54" s="20" t="str">
        <f>"2020020125"</f>
        <v>2020020125</v>
      </c>
      <c r="D54" s="1">
        <v>76.3</v>
      </c>
      <c r="E54" s="2">
        <v>83</v>
      </c>
      <c r="F54" s="3">
        <f>D54+E54</f>
        <v>159.3</v>
      </c>
      <c r="G54" s="1">
        <v>80.2</v>
      </c>
      <c r="H54" s="1">
        <v>61</v>
      </c>
      <c r="I54" s="1">
        <f aca="true" t="shared" si="11" ref="I54:I59">G54*0.5+H54*0.5</f>
        <v>70.6</v>
      </c>
      <c r="J54" s="1">
        <f aca="true" t="shared" si="12" ref="J54:J59">F54*0.5*0.6+I54*0.4</f>
        <v>76.03</v>
      </c>
      <c r="K54" s="30"/>
      <c r="L54" s="8"/>
      <c r="M54" s="8"/>
      <c r="N54" s="8"/>
      <c r="O54" s="8"/>
      <c r="P54" s="8"/>
      <c r="Q54" s="8"/>
      <c r="R54" s="8"/>
      <c r="S54" s="8"/>
    </row>
    <row r="55" spans="1:19" ht="13.5">
      <c r="A55" s="19">
        <v>53</v>
      </c>
      <c r="B55" s="20" t="s">
        <v>0</v>
      </c>
      <c r="C55" s="20" t="str">
        <f>"2020013515"</f>
        <v>2020013515</v>
      </c>
      <c r="D55" s="1">
        <v>65</v>
      </c>
      <c r="E55" s="2">
        <v>71</v>
      </c>
      <c r="F55" s="3">
        <f>D55+E55</f>
        <v>136</v>
      </c>
      <c r="G55" s="1">
        <v>68.8</v>
      </c>
      <c r="H55" s="1">
        <v>37</v>
      </c>
      <c r="I55" s="1">
        <f t="shared" si="11"/>
        <v>52.9</v>
      </c>
      <c r="J55" s="1">
        <f t="shared" si="12"/>
        <v>61.959999999999994</v>
      </c>
      <c r="K55" s="30"/>
      <c r="L55" s="8"/>
      <c r="M55" s="8"/>
      <c r="N55" s="8"/>
      <c r="O55" s="8"/>
      <c r="P55" s="8"/>
      <c r="Q55" s="8"/>
      <c r="R55" s="8"/>
      <c r="S55" s="8"/>
    </row>
    <row r="56" spans="1:19" ht="13.5">
      <c r="A56" s="19">
        <v>54</v>
      </c>
      <c r="B56" s="20" t="s">
        <v>3</v>
      </c>
      <c r="C56" s="20" t="str">
        <f>"2020022222"</f>
        <v>2020022222</v>
      </c>
      <c r="D56" s="1">
        <v>73.3</v>
      </c>
      <c r="E56" s="2">
        <v>80</v>
      </c>
      <c r="F56" s="3">
        <f>D56+E56</f>
        <v>153.3</v>
      </c>
      <c r="G56" s="1">
        <v>83.4</v>
      </c>
      <c r="H56" s="1">
        <v>82</v>
      </c>
      <c r="I56" s="1">
        <f t="shared" si="11"/>
        <v>82.7</v>
      </c>
      <c r="J56" s="1">
        <f t="shared" si="12"/>
        <v>79.07000000000001</v>
      </c>
      <c r="K56" s="30"/>
      <c r="L56" s="8"/>
      <c r="M56" s="8"/>
      <c r="N56" s="8"/>
      <c r="O56" s="8"/>
      <c r="P56" s="8"/>
      <c r="Q56" s="8"/>
      <c r="R56" s="8"/>
      <c r="S56" s="8"/>
    </row>
    <row r="57" spans="1:19" ht="13.5">
      <c r="A57" s="19">
        <v>55</v>
      </c>
      <c r="B57" s="20" t="s">
        <v>3</v>
      </c>
      <c r="C57" s="20" t="s">
        <v>29</v>
      </c>
      <c r="D57" s="1">
        <v>76.1</v>
      </c>
      <c r="E57" s="2">
        <v>75.5</v>
      </c>
      <c r="F57" s="3">
        <f>D57+E57</f>
        <v>151.6</v>
      </c>
      <c r="G57" s="1">
        <v>72.4</v>
      </c>
      <c r="H57" s="1">
        <v>65.8</v>
      </c>
      <c r="I57" s="1">
        <f t="shared" si="11"/>
        <v>69.1</v>
      </c>
      <c r="J57" s="1">
        <f t="shared" si="12"/>
        <v>73.12</v>
      </c>
      <c r="K57" s="30"/>
      <c r="L57" s="9"/>
      <c r="M57" s="8"/>
      <c r="N57" s="14"/>
      <c r="O57" s="14"/>
      <c r="P57" s="14"/>
      <c r="Q57" s="8"/>
      <c r="R57" s="8"/>
      <c r="S57" s="8"/>
    </row>
    <row r="58" spans="1:19" ht="13.5">
      <c r="A58" s="19">
        <v>56</v>
      </c>
      <c r="B58" s="20" t="s">
        <v>16</v>
      </c>
      <c r="C58" s="20" t="str">
        <f>"2020030729"</f>
        <v>2020030729</v>
      </c>
      <c r="D58" s="1">
        <v>77.3</v>
      </c>
      <c r="E58" s="2">
        <v>75</v>
      </c>
      <c r="F58" s="3">
        <f aca="true" t="shared" si="13" ref="F58:F85">D58+E58</f>
        <v>152.3</v>
      </c>
      <c r="G58" s="1">
        <v>81.2</v>
      </c>
      <c r="H58" s="1">
        <v>76.4</v>
      </c>
      <c r="I58" s="1">
        <f t="shared" si="11"/>
        <v>78.80000000000001</v>
      </c>
      <c r="J58" s="1">
        <f t="shared" si="12"/>
        <v>77.21000000000001</v>
      </c>
      <c r="K58" s="30"/>
      <c r="L58" s="9"/>
      <c r="M58" s="8"/>
      <c r="N58" s="14"/>
      <c r="O58" s="14"/>
      <c r="P58" s="14"/>
      <c r="Q58" s="8"/>
      <c r="R58" s="8"/>
      <c r="S58" s="8"/>
    </row>
    <row r="59" spans="1:19" ht="13.5">
      <c r="A59" s="19">
        <v>57</v>
      </c>
      <c r="B59" s="20" t="s">
        <v>16</v>
      </c>
      <c r="C59" s="20" t="str">
        <f>"2020011317"</f>
        <v>2020011317</v>
      </c>
      <c r="D59" s="1">
        <v>74.9</v>
      </c>
      <c r="E59" s="2">
        <v>84</v>
      </c>
      <c r="F59" s="3">
        <f t="shared" si="13"/>
        <v>158.9</v>
      </c>
      <c r="G59" s="1">
        <v>79.4</v>
      </c>
      <c r="H59" s="1">
        <v>62</v>
      </c>
      <c r="I59" s="1">
        <f t="shared" si="11"/>
        <v>70.7</v>
      </c>
      <c r="J59" s="1">
        <f t="shared" si="12"/>
        <v>75.95</v>
      </c>
      <c r="K59" s="30"/>
      <c r="L59" s="9"/>
      <c r="M59" s="8"/>
      <c r="N59" s="14"/>
      <c r="O59" s="14"/>
      <c r="P59" s="14"/>
      <c r="Q59" s="8"/>
      <c r="R59" s="8"/>
      <c r="S59" s="8"/>
    </row>
    <row r="60" spans="1:19" ht="13.5">
      <c r="A60" s="19">
        <v>58</v>
      </c>
      <c r="B60" s="20" t="s">
        <v>16</v>
      </c>
      <c r="C60" s="20" t="str">
        <f>"2020046424"</f>
        <v>2020046424</v>
      </c>
      <c r="D60" s="1">
        <v>74.9</v>
      </c>
      <c r="E60" s="2">
        <v>76</v>
      </c>
      <c r="F60" s="3">
        <f t="shared" si="13"/>
        <v>150.9</v>
      </c>
      <c r="G60" s="25" t="s">
        <v>34</v>
      </c>
      <c r="H60" s="25" t="s">
        <v>34</v>
      </c>
      <c r="I60" s="25" t="s">
        <v>34</v>
      </c>
      <c r="J60" s="1">
        <f>F60*0.5*0.6</f>
        <v>45.27</v>
      </c>
      <c r="K60" s="30"/>
      <c r="L60" s="9"/>
      <c r="M60" s="8"/>
      <c r="N60" s="15"/>
      <c r="O60" s="15"/>
      <c r="P60" s="14"/>
      <c r="Q60" s="8"/>
      <c r="R60" s="8"/>
      <c r="S60" s="8"/>
    </row>
    <row r="61" spans="1:19" ht="13.5">
      <c r="A61" s="19">
        <v>59</v>
      </c>
      <c r="B61" s="20" t="s">
        <v>11</v>
      </c>
      <c r="C61" s="20" t="str">
        <f>"2020042722"</f>
        <v>2020042722</v>
      </c>
      <c r="D61" s="1">
        <v>71.2</v>
      </c>
      <c r="E61" s="2">
        <v>59</v>
      </c>
      <c r="F61" s="3">
        <f t="shared" si="13"/>
        <v>130.2</v>
      </c>
      <c r="G61" s="1">
        <v>84.4</v>
      </c>
      <c r="H61" s="1">
        <v>85</v>
      </c>
      <c r="I61" s="1">
        <f>G61*0.5+H61*0.5</f>
        <v>84.7</v>
      </c>
      <c r="J61" s="1">
        <f>F61*0.5*0.6+I61*0.4</f>
        <v>72.94</v>
      </c>
      <c r="K61" s="30"/>
      <c r="L61" s="9"/>
      <c r="M61" s="8"/>
      <c r="N61" s="14"/>
      <c r="O61" s="14"/>
      <c r="P61" s="14"/>
      <c r="Q61" s="8"/>
      <c r="R61" s="8"/>
      <c r="S61" s="8"/>
    </row>
    <row r="62" spans="1:19" ht="13.5">
      <c r="A62" s="19">
        <v>60</v>
      </c>
      <c r="B62" s="20" t="s">
        <v>11</v>
      </c>
      <c r="C62" s="20" t="str">
        <f>"2020033703"</f>
        <v>2020033703</v>
      </c>
      <c r="D62" s="1">
        <v>61.8</v>
      </c>
      <c r="E62" s="2">
        <v>71.5</v>
      </c>
      <c r="F62" s="3">
        <f t="shared" si="13"/>
        <v>133.3</v>
      </c>
      <c r="G62" s="25" t="s">
        <v>34</v>
      </c>
      <c r="H62" s="25" t="s">
        <v>34</v>
      </c>
      <c r="I62" s="25" t="s">
        <v>34</v>
      </c>
      <c r="J62" s="1">
        <f>F62*0.5*0.6</f>
        <v>39.99</v>
      </c>
      <c r="K62" s="30"/>
      <c r="L62" s="9"/>
      <c r="M62" s="8"/>
      <c r="N62" s="14"/>
      <c r="O62" s="14"/>
      <c r="P62" s="14"/>
      <c r="Q62" s="8"/>
      <c r="R62" s="8"/>
      <c r="S62" s="8"/>
    </row>
    <row r="63" spans="1:19" ht="13.5">
      <c r="A63" s="19">
        <v>61</v>
      </c>
      <c r="B63" s="20" t="s">
        <v>11</v>
      </c>
      <c r="C63" s="20" t="str">
        <f>"2020042512"</f>
        <v>2020042512</v>
      </c>
      <c r="D63" s="1">
        <v>68</v>
      </c>
      <c r="E63" s="2">
        <v>60.5</v>
      </c>
      <c r="F63" s="3">
        <f t="shared" si="13"/>
        <v>128.5</v>
      </c>
      <c r="G63" s="25" t="s">
        <v>34</v>
      </c>
      <c r="H63" s="25" t="s">
        <v>34</v>
      </c>
      <c r="I63" s="25" t="s">
        <v>34</v>
      </c>
      <c r="J63" s="1">
        <f>F63*0.5*0.6</f>
        <v>38.55</v>
      </c>
      <c r="K63" s="30"/>
      <c r="L63" s="8"/>
      <c r="M63" s="8"/>
      <c r="N63" s="8"/>
      <c r="O63" s="8"/>
      <c r="P63" s="8"/>
      <c r="Q63" s="8"/>
      <c r="R63" s="8"/>
      <c r="S63" s="8"/>
    </row>
    <row r="64" spans="1:19" ht="13.5">
      <c r="A64" s="19">
        <v>62</v>
      </c>
      <c r="B64" s="20" t="s">
        <v>12</v>
      </c>
      <c r="C64" s="20" t="str">
        <f>"2020011020"</f>
        <v>2020011020</v>
      </c>
      <c r="D64" s="1">
        <v>70.4</v>
      </c>
      <c r="E64" s="2">
        <v>77</v>
      </c>
      <c r="F64" s="3">
        <f t="shared" si="13"/>
        <v>147.4</v>
      </c>
      <c r="G64" s="1">
        <v>90</v>
      </c>
      <c r="H64" s="1">
        <v>62.5</v>
      </c>
      <c r="I64" s="1">
        <f>G64*0.5+H64*0.5</f>
        <v>76.25</v>
      </c>
      <c r="J64" s="1">
        <f>F64*0.5*0.6+I64*0.4</f>
        <v>74.72</v>
      </c>
      <c r="K64" s="30"/>
      <c r="L64" s="8"/>
      <c r="M64" s="8"/>
      <c r="N64" s="8"/>
      <c r="O64" s="8"/>
      <c r="P64" s="8"/>
      <c r="Q64" s="8"/>
      <c r="R64" s="8"/>
      <c r="S64" s="8"/>
    </row>
    <row r="65" spans="1:19" ht="13.5">
      <c r="A65" s="19">
        <v>63</v>
      </c>
      <c r="B65" s="20" t="s">
        <v>12</v>
      </c>
      <c r="C65" s="20" t="str">
        <f>"2020013712"</f>
        <v>2020013712</v>
      </c>
      <c r="D65" s="1">
        <v>73.3</v>
      </c>
      <c r="E65" s="2">
        <v>74.5</v>
      </c>
      <c r="F65" s="3">
        <f t="shared" si="13"/>
        <v>147.8</v>
      </c>
      <c r="G65" s="1">
        <v>82.4</v>
      </c>
      <c r="H65" s="1">
        <v>30.4</v>
      </c>
      <c r="I65" s="1">
        <f>G65*0.5+H65*0.5</f>
        <v>56.400000000000006</v>
      </c>
      <c r="J65" s="1">
        <f>F65*0.5*0.6+I65*0.4</f>
        <v>66.9</v>
      </c>
      <c r="K65" s="30"/>
      <c r="L65" s="8"/>
      <c r="M65" s="8"/>
      <c r="N65" s="8"/>
      <c r="O65" s="8"/>
      <c r="P65" s="8"/>
      <c r="Q65" s="8"/>
      <c r="R65" s="8"/>
      <c r="S65" s="8"/>
    </row>
    <row r="66" spans="1:19" ht="13.5">
      <c r="A66" s="19">
        <v>64</v>
      </c>
      <c r="B66" s="20" t="s">
        <v>12</v>
      </c>
      <c r="C66" s="20" t="str">
        <f>"2020021929"</f>
        <v>2020021929</v>
      </c>
      <c r="D66" s="1">
        <v>66.7</v>
      </c>
      <c r="E66" s="2">
        <v>79</v>
      </c>
      <c r="F66" s="3">
        <f t="shared" si="13"/>
        <v>145.7</v>
      </c>
      <c r="G66" s="1">
        <v>74.8</v>
      </c>
      <c r="H66" s="1">
        <v>22.5</v>
      </c>
      <c r="I66" s="1">
        <f>G66*0.5+H66*0.5</f>
        <v>48.65</v>
      </c>
      <c r="J66" s="1">
        <f>F66*0.5*0.6+I66*0.4</f>
        <v>63.169999999999995</v>
      </c>
      <c r="K66" s="31"/>
      <c r="L66" s="10"/>
      <c r="M66" s="10"/>
      <c r="N66" s="10"/>
      <c r="O66" s="10"/>
      <c r="P66" s="10"/>
      <c r="Q66" s="10"/>
      <c r="R66" s="10"/>
      <c r="S66" s="10"/>
    </row>
    <row r="67" spans="1:19" s="6" customFormat="1" ht="13.5">
      <c r="A67" s="19">
        <v>65</v>
      </c>
      <c r="B67" s="20" t="s">
        <v>7</v>
      </c>
      <c r="C67" s="20" t="str">
        <f>"2020047507"</f>
        <v>2020047507</v>
      </c>
      <c r="D67" s="1">
        <v>73.7</v>
      </c>
      <c r="E67" s="2">
        <v>75.5</v>
      </c>
      <c r="F67" s="3">
        <f t="shared" si="13"/>
        <v>149.2</v>
      </c>
      <c r="G67" s="1">
        <v>81.4</v>
      </c>
      <c r="H67" s="1">
        <v>80.54</v>
      </c>
      <c r="I67" s="1">
        <f>G67*0.5+H67*0.5</f>
        <v>80.97</v>
      </c>
      <c r="J67" s="1">
        <f>F67*0.5*0.6+I67*0.4</f>
        <v>77.148</v>
      </c>
      <c r="K67" s="31"/>
      <c r="L67" s="10"/>
      <c r="M67" s="10"/>
      <c r="N67" s="10"/>
      <c r="O67" s="10"/>
      <c r="P67" s="10"/>
      <c r="Q67" s="10"/>
      <c r="R67" s="10"/>
      <c r="S67" s="10"/>
    </row>
    <row r="68" spans="1:19" s="6" customFormat="1" ht="13.5">
      <c r="A68" s="19">
        <v>66</v>
      </c>
      <c r="B68" s="20" t="s">
        <v>7</v>
      </c>
      <c r="C68" s="20" t="str">
        <f>"2020043609"</f>
        <v>2020043609</v>
      </c>
      <c r="D68" s="1">
        <v>73.8</v>
      </c>
      <c r="E68" s="2">
        <v>76</v>
      </c>
      <c r="F68" s="3">
        <f t="shared" si="13"/>
        <v>149.8</v>
      </c>
      <c r="G68" s="1">
        <v>75.2</v>
      </c>
      <c r="H68" s="1">
        <v>43.5</v>
      </c>
      <c r="I68" s="1">
        <f>G68*0.5+H68*0.5</f>
        <v>59.35</v>
      </c>
      <c r="J68" s="1">
        <f>F68*0.5*0.6+I68*0.4</f>
        <v>68.68</v>
      </c>
      <c r="K68" s="31"/>
      <c r="L68" s="10"/>
      <c r="M68" s="10"/>
      <c r="N68" s="10"/>
      <c r="O68" s="10"/>
      <c r="P68" s="10"/>
      <c r="Q68" s="10"/>
      <c r="R68" s="10"/>
      <c r="S68" s="10"/>
    </row>
    <row r="69" spans="1:19" s="6" customFormat="1" ht="13.5">
      <c r="A69" s="19">
        <v>67</v>
      </c>
      <c r="B69" s="20" t="s">
        <v>7</v>
      </c>
      <c r="C69" s="20" t="str">
        <f>"2020040708"</f>
        <v>2020040708</v>
      </c>
      <c r="D69" s="1">
        <v>73.1</v>
      </c>
      <c r="E69" s="2">
        <v>73.5</v>
      </c>
      <c r="F69" s="3">
        <f t="shared" si="13"/>
        <v>146.6</v>
      </c>
      <c r="G69" s="1" t="s">
        <v>34</v>
      </c>
      <c r="H69" s="1" t="s">
        <v>34</v>
      </c>
      <c r="I69" s="1" t="s">
        <v>34</v>
      </c>
      <c r="J69" s="1">
        <f>F69*0.5*0.6</f>
        <v>43.98</v>
      </c>
      <c r="K69" s="30"/>
      <c r="L69" s="8"/>
      <c r="M69" s="8"/>
      <c r="N69" s="8"/>
      <c r="O69" s="8"/>
      <c r="P69" s="8"/>
      <c r="Q69" s="8"/>
      <c r="R69" s="8"/>
      <c r="S69" s="8"/>
    </row>
    <row r="70" spans="1:19" ht="13.5">
      <c r="A70" s="19">
        <v>68</v>
      </c>
      <c r="B70" s="20" t="s">
        <v>4</v>
      </c>
      <c r="C70" s="20" t="str">
        <f>"2020040126"</f>
        <v>2020040126</v>
      </c>
      <c r="D70" s="1">
        <v>73.5</v>
      </c>
      <c r="E70" s="2">
        <v>82.5</v>
      </c>
      <c r="F70" s="3">
        <f t="shared" si="13"/>
        <v>156</v>
      </c>
      <c r="G70" s="1">
        <v>78.8</v>
      </c>
      <c r="H70" s="1">
        <v>13</v>
      </c>
      <c r="I70" s="1">
        <f>G70*0.5+H70*0.5</f>
        <v>45.9</v>
      </c>
      <c r="J70" s="1">
        <f>F70*0.5*0.6+I70*0.4</f>
        <v>65.16</v>
      </c>
      <c r="K70" s="31"/>
      <c r="L70" s="10"/>
      <c r="M70" s="10"/>
      <c r="N70" s="10"/>
      <c r="O70" s="10"/>
      <c r="P70" s="10"/>
      <c r="Q70" s="10"/>
      <c r="R70" s="10"/>
      <c r="S70" s="10"/>
    </row>
    <row r="71" spans="1:19" s="6" customFormat="1" ht="13.5">
      <c r="A71" s="19">
        <v>69</v>
      </c>
      <c r="B71" s="20" t="s">
        <v>4</v>
      </c>
      <c r="C71" s="20" t="str">
        <f>"2020013602"</f>
        <v>2020013602</v>
      </c>
      <c r="D71" s="1">
        <v>76.1</v>
      </c>
      <c r="E71" s="2">
        <v>79.5</v>
      </c>
      <c r="F71" s="3">
        <f t="shared" si="13"/>
        <v>155.6</v>
      </c>
      <c r="G71" s="25" t="s">
        <v>34</v>
      </c>
      <c r="H71" s="25" t="s">
        <v>34</v>
      </c>
      <c r="I71" s="25" t="s">
        <v>34</v>
      </c>
      <c r="J71" s="1">
        <f>F71*0.5*0.6</f>
        <v>46.68</v>
      </c>
      <c r="K71" s="30"/>
      <c r="L71" s="8"/>
      <c r="M71" s="8"/>
      <c r="N71" s="8"/>
      <c r="O71" s="8"/>
      <c r="P71" s="8"/>
      <c r="Q71" s="8"/>
      <c r="R71" s="8"/>
      <c r="S71" s="8"/>
    </row>
    <row r="72" spans="1:19" ht="13.5">
      <c r="A72" s="19">
        <v>70</v>
      </c>
      <c r="B72" s="20" t="s">
        <v>4</v>
      </c>
      <c r="C72" s="20" t="str">
        <f>"2020030215"</f>
        <v>2020030215</v>
      </c>
      <c r="D72" s="1">
        <v>77.6</v>
      </c>
      <c r="E72" s="2">
        <v>76</v>
      </c>
      <c r="F72" s="3">
        <f t="shared" si="13"/>
        <v>153.6</v>
      </c>
      <c r="G72" s="25" t="s">
        <v>34</v>
      </c>
      <c r="H72" s="25" t="s">
        <v>34</v>
      </c>
      <c r="I72" s="25" t="s">
        <v>34</v>
      </c>
      <c r="J72" s="1">
        <f>F72*0.5*0.6</f>
        <v>46.08</v>
      </c>
      <c r="K72" s="30"/>
      <c r="L72" s="9"/>
      <c r="M72" s="8"/>
      <c r="N72" s="8"/>
      <c r="O72" s="8"/>
      <c r="P72" s="8"/>
      <c r="Q72" s="8"/>
      <c r="R72" s="8"/>
      <c r="S72" s="8"/>
    </row>
    <row r="73" spans="1:19" ht="13.5">
      <c r="A73" s="19">
        <v>71</v>
      </c>
      <c r="B73" s="20" t="s">
        <v>14</v>
      </c>
      <c r="C73" s="20" t="str">
        <f>"2020020706"</f>
        <v>2020020706</v>
      </c>
      <c r="D73" s="1">
        <v>70.9</v>
      </c>
      <c r="E73" s="2">
        <v>63</v>
      </c>
      <c r="F73" s="3">
        <f t="shared" si="13"/>
        <v>133.9</v>
      </c>
      <c r="G73" s="1">
        <v>80</v>
      </c>
      <c r="H73" s="21"/>
      <c r="I73" s="1">
        <f aca="true" t="shared" si="14" ref="I73:I85">G73</f>
        <v>80</v>
      </c>
      <c r="J73" s="1">
        <f>F73*0.5*0.6+I73*0.4</f>
        <v>72.17</v>
      </c>
      <c r="K73" s="30"/>
      <c r="L73" s="9"/>
      <c r="M73" s="8"/>
      <c r="N73" s="8"/>
      <c r="O73" s="8"/>
      <c r="P73" s="8"/>
      <c r="Q73" s="8"/>
      <c r="R73" s="8"/>
      <c r="S73" s="8"/>
    </row>
    <row r="74" spans="1:19" ht="13.5">
      <c r="A74" s="19">
        <v>72</v>
      </c>
      <c r="B74" s="20" t="s">
        <v>14</v>
      </c>
      <c r="C74" s="20" t="str">
        <f>"2020045713"</f>
        <v>2020045713</v>
      </c>
      <c r="D74" s="1">
        <v>61.9</v>
      </c>
      <c r="E74" s="2">
        <v>45</v>
      </c>
      <c r="F74" s="3">
        <f t="shared" si="13"/>
        <v>106.9</v>
      </c>
      <c r="G74" s="2">
        <v>0</v>
      </c>
      <c r="H74" s="2"/>
      <c r="I74" s="2">
        <v>0</v>
      </c>
      <c r="J74" s="1">
        <f>F74*0.5*0.6</f>
        <v>32.07</v>
      </c>
      <c r="K74" s="30"/>
      <c r="L74" s="9"/>
      <c r="M74" s="8"/>
      <c r="N74" s="14"/>
      <c r="O74" s="8"/>
      <c r="P74" s="8"/>
      <c r="Q74" s="8"/>
      <c r="R74" s="8"/>
      <c r="S74" s="8"/>
    </row>
    <row r="75" spans="1:19" ht="13.5">
      <c r="A75" s="19">
        <v>73</v>
      </c>
      <c r="B75" s="20" t="s">
        <v>8</v>
      </c>
      <c r="C75" s="20" t="str">
        <f>"2020022201"</f>
        <v>2020022201</v>
      </c>
      <c r="D75" s="1">
        <v>65.1</v>
      </c>
      <c r="E75" s="2">
        <v>70.5</v>
      </c>
      <c r="F75" s="3">
        <f t="shared" si="13"/>
        <v>135.6</v>
      </c>
      <c r="G75" s="1">
        <v>85</v>
      </c>
      <c r="H75" s="22"/>
      <c r="I75" s="1">
        <f t="shared" si="14"/>
        <v>85</v>
      </c>
      <c r="J75" s="1">
        <f aca="true" t="shared" si="15" ref="J75:J85">F75*0.5*0.6+I75*0.4</f>
        <v>74.68</v>
      </c>
      <c r="K75" s="30"/>
      <c r="L75" s="9"/>
      <c r="M75" s="8"/>
      <c r="N75" s="14"/>
      <c r="O75" s="8"/>
      <c r="P75" s="8"/>
      <c r="Q75" s="8"/>
      <c r="R75" s="8"/>
      <c r="S75" s="8"/>
    </row>
    <row r="76" spans="1:19" ht="13.5">
      <c r="A76" s="19">
        <v>74</v>
      </c>
      <c r="B76" s="20" t="s">
        <v>8</v>
      </c>
      <c r="C76" s="20" t="str">
        <f>"2020046112"</f>
        <v>2020046112</v>
      </c>
      <c r="D76" s="1">
        <v>67.8</v>
      </c>
      <c r="E76" s="2">
        <v>73.5</v>
      </c>
      <c r="F76" s="3">
        <f t="shared" si="13"/>
        <v>141.3</v>
      </c>
      <c r="G76" s="1">
        <v>80.4</v>
      </c>
      <c r="H76" s="21"/>
      <c r="I76" s="1">
        <f t="shared" si="14"/>
        <v>80.4</v>
      </c>
      <c r="J76" s="1">
        <f t="shared" si="15"/>
        <v>74.55000000000001</v>
      </c>
      <c r="K76" s="30"/>
      <c r="L76" s="9"/>
      <c r="M76" s="8"/>
      <c r="N76" s="14"/>
      <c r="O76" s="8"/>
      <c r="P76" s="8"/>
      <c r="Q76" s="8"/>
      <c r="R76" s="8"/>
      <c r="S76" s="8"/>
    </row>
    <row r="77" spans="1:19" ht="13.5">
      <c r="A77" s="19">
        <v>75</v>
      </c>
      <c r="B77" s="20" t="s">
        <v>8</v>
      </c>
      <c r="C77" s="20" t="str">
        <f>"2020040228"</f>
        <v>2020040228</v>
      </c>
      <c r="D77" s="1">
        <v>78.1</v>
      </c>
      <c r="E77" s="2">
        <v>71</v>
      </c>
      <c r="F77" s="3">
        <f t="shared" si="13"/>
        <v>149.1</v>
      </c>
      <c r="G77" s="1">
        <v>73</v>
      </c>
      <c r="H77" s="21"/>
      <c r="I77" s="1">
        <f t="shared" si="14"/>
        <v>73</v>
      </c>
      <c r="J77" s="1">
        <f t="shared" si="15"/>
        <v>73.93</v>
      </c>
      <c r="K77" s="30"/>
      <c r="L77" s="9"/>
      <c r="M77" s="8"/>
      <c r="N77" s="8"/>
      <c r="O77" s="8"/>
      <c r="P77" s="8"/>
      <c r="Q77" s="8"/>
      <c r="R77" s="8"/>
      <c r="S77" s="8"/>
    </row>
    <row r="78" spans="1:19" ht="13.5">
      <c r="A78" s="19">
        <v>76</v>
      </c>
      <c r="B78" s="20" t="s">
        <v>17</v>
      </c>
      <c r="C78" s="20" t="str">
        <f>"2020030802"</f>
        <v>2020030802</v>
      </c>
      <c r="D78" s="1">
        <v>74.7</v>
      </c>
      <c r="E78" s="2">
        <v>65</v>
      </c>
      <c r="F78" s="3">
        <f t="shared" si="13"/>
        <v>139.7</v>
      </c>
      <c r="G78" s="1">
        <v>88.22</v>
      </c>
      <c r="H78" s="21"/>
      <c r="I78" s="1">
        <f t="shared" si="14"/>
        <v>88.22</v>
      </c>
      <c r="J78" s="1">
        <f t="shared" si="15"/>
        <v>77.19800000000001</v>
      </c>
      <c r="K78" s="31"/>
      <c r="L78" s="9"/>
      <c r="M78" s="10"/>
      <c r="N78" s="10"/>
      <c r="O78" s="10"/>
      <c r="P78" s="10"/>
      <c r="Q78" s="10"/>
      <c r="R78" s="10"/>
      <c r="S78" s="10"/>
    </row>
    <row r="79" spans="1:19" s="6" customFormat="1" ht="13.5">
      <c r="A79" s="19">
        <v>77</v>
      </c>
      <c r="B79" s="20" t="s">
        <v>17</v>
      </c>
      <c r="C79" s="20" t="str">
        <f>"2020042207"</f>
        <v>2020042207</v>
      </c>
      <c r="D79" s="1">
        <v>63.6</v>
      </c>
      <c r="E79" s="2">
        <v>72</v>
      </c>
      <c r="F79" s="3">
        <f t="shared" si="13"/>
        <v>135.6</v>
      </c>
      <c r="G79" s="1">
        <v>86.36</v>
      </c>
      <c r="H79" s="21"/>
      <c r="I79" s="1">
        <f t="shared" si="14"/>
        <v>86.36</v>
      </c>
      <c r="J79" s="1">
        <f t="shared" si="15"/>
        <v>75.224</v>
      </c>
      <c r="K79" s="30"/>
      <c r="L79" s="9"/>
      <c r="M79" s="8"/>
      <c r="N79" s="8"/>
      <c r="O79" s="8"/>
      <c r="P79" s="8"/>
      <c r="Q79" s="8"/>
      <c r="R79" s="8"/>
      <c r="S79" s="8"/>
    </row>
    <row r="80" spans="1:19" ht="13.5">
      <c r="A80" s="19">
        <v>78</v>
      </c>
      <c r="B80" s="20" t="s">
        <v>17</v>
      </c>
      <c r="C80" s="20" t="str">
        <f>"2020011202"</f>
        <v>2020011202</v>
      </c>
      <c r="D80" s="1">
        <v>74.5</v>
      </c>
      <c r="E80" s="2">
        <v>58</v>
      </c>
      <c r="F80" s="3">
        <f t="shared" si="13"/>
        <v>132.5</v>
      </c>
      <c r="G80" s="1">
        <v>79.42</v>
      </c>
      <c r="H80" s="21"/>
      <c r="I80" s="1">
        <f t="shared" si="14"/>
        <v>79.42</v>
      </c>
      <c r="J80" s="1">
        <f t="shared" si="15"/>
        <v>71.518</v>
      </c>
      <c r="K80" s="31"/>
      <c r="L80" s="9"/>
      <c r="M80" s="10"/>
      <c r="N80" s="10"/>
      <c r="O80" s="10"/>
      <c r="P80" s="10"/>
      <c r="Q80" s="10"/>
      <c r="R80" s="10"/>
      <c r="S80" s="10"/>
    </row>
    <row r="81" spans="1:19" s="4" customFormat="1" ht="13.5">
      <c r="A81" s="19">
        <v>79</v>
      </c>
      <c r="B81" s="20" t="s">
        <v>22</v>
      </c>
      <c r="C81" s="20" t="str">
        <f>"2020030803"</f>
        <v>2020030803</v>
      </c>
      <c r="D81" s="1">
        <v>67.2</v>
      </c>
      <c r="E81" s="2">
        <v>63</v>
      </c>
      <c r="F81" s="3">
        <f t="shared" si="13"/>
        <v>130.2</v>
      </c>
      <c r="G81" s="1">
        <v>84.68</v>
      </c>
      <c r="H81" s="21"/>
      <c r="I81" s="1">
        <f t="shared" si="14"/>
        <v>84.68</v>
      </c>
      <c r="J81" s="1">
        <f t="shared" si="15"/>
        <v>72.932</v>
      </c>
      <c r="K81" s="31"/>
      <c r="L81" s="9"/>
      <c r="M81" s="10"/>
      <c r="N81" s="10"/>
      <c r="O81" s="10"/>
      <c r="P81" s="10"/>
      <c r="Q81" s="10"/>
      <c r="R81" s="10"/>
      <c r="S81" s="10"/>
    </row>
    <row r="82" spans="1:19" s="6" customFormat="1" ht="13.5">
      <c r="A82" s="19">
        <v>80</v>
      </c>
      <c r="B82" s="20" t="s">
        <v>22</v>
      </c>
      <c r="C82" s="20" t="str">
        <f>"2020023805"</f>
        <v>2020023805</v>
      </c>
      <c r="D82" s="1">
        <v>60.1</v>
      </c>
      <c r="E82" s="2">
        <v>51</v>
      </c>
      <c r="F82" s="3">
        <f t="shared" si="13"/>
        <v>111.1</v>
      </c>
      <c r="G82" s="1">
        <v>79.6</v>
      </c>
      <c r="H82" s="21"/>
      <c r="I82" s="1">
        <f t="shared" si="14"/>
        <v>79.6</v>
      </c>
      <c r="J82" s="1">
        <f t="shared" si="15"/>
        <v>65.17</v>
      </c>
      <c r="K82" s="30"/>
      <c r="L82" s="9"/>
      <c r="M82" s="13"/>
      <c r="N82" s="8"/>
      <c r="O82" s="8"/>
      <c r="P82" s="8"/>
      <c r="Q82" s="8"/>
      <c r="R82" s="8"/>
      <c r="S82" s="8"/>
    </row>
    <row r="83" spans="1:19" ht="13.5">
      <c r="A83" s="19">
        <v>81</v>
      </c>
      <c r="B83" s="20" t="s">
        <v>18</v>
      </c>
      <c r="C83" s="20" t="str">
        <f>"2020046001"</f>
        <v>2020046001</v>
      </c>
      <c r="D83" s="1">
        <v>71.3</v>
      </c>
      <c r="E83" s="2">
        <v>66.5</v>
      </c>
      <c r="F83" s="3">
        <f t="shared" si="13"/>
        <v>137.8</v>
      </c>
      <c r="G83" s="1">
        <v>73</v>
      </c>
      <c r="H83" s="21"/>
      <c r="I83" s="1">
        <f t="shared" si="14"/>
        <v>73</v>
      </c>
      <c r="J83" s="1">
        <f t="shared" si="15"/>
        <v>70.54</v>
      </c>
      <c r="K83" s="30"/>
      <c r="L83" s="9"/>
      <c r="M83" s="13"/>
      <c r="N83" s="8"/>
      <c r="O83" s="8"/>
      <c r="P83" s="8"/>
      <c r="Q83" s="8"/>
      <c r="R83" s="8"/>
      <c r="S83" s="8"/>
    </row>
    <row r="84" spans="1:19" ht="13.5">
      <c r="A84" s="19">
        <v>82</v>
      </c>
      <c r="B84" s="20" t="s">
        <v>18</v>
      </c>
      <c r="C84" s="20" t="str">
        <f>"2020045615"</f>
        <v>2020045615</v>
      </c>
      <c r="D84" s="1">
        <v>63.4</v>
      </c>
      <c r="E84" s="2">
        <v>58</v>
      </c>
      <c r="F84" s="3">
        <f t="shared" si="13"/>
        <v>121.4</v>
      </c>
      <c r="G84" s="1">
        <v>70.8</v>
      </c>
      <c r="H84" s="21"/>
      <c r="I84" s="1">
        <f t="shared" si="14"/>
        <v>70.8</v>
      </c>
      <c r="J84" s="1">
        <f t="shared" si="15"/>
        <v>64.74000000000001</v>
      </c>
      <c r="K84" s="30"/>
      <c r="L84" s="9"/>
      <c r="M84" s="13"/>
      <c r="N84" s="8"/>
      <c r="O84" s="8"/>
      <c r="P84" s="8"/>
      <c r="Q84" s="8"/>
      <c r="R84" s="8"/>
      <c r="S84" s="8"/>
    </row>
    <row r="85" spans="1:19" ht="13.5">
      <c r="A85" s="19">
        <v>83</v>
      </c>
      <c r="B85" s="20" t="s">
        <v>18</v>
      </c>
      <c r="C85" s="20" t="str">
        <f>"2020020127"</f>
        <v>2020020127</v>
      </c>
      <c r="D85" s="1">
        <v>64.3</v>
      </c>
      <c r="E85" s="2">
        <v>56</v>
      </c>
      <c r="F85" s="3">
        <f t="shared" si="13"/>
        <v>120.3</v>
      </c>
      <c r="G85" s="1">
        <v>68.4</v>
      </c>
      <c r="H85" s="21"/>
      <c r="I85" s="1">
        <f t="shared" si="14"/>
        <v>68.4</v>
      </c>
      <c r="J85" s="1">
        <f t="shared" si="15"/>
        <v>63.45</v>
      </c>
      <c r="K85" s="30"/>
      <c r="L85" s="8"/>
      <c r="M85" s="8"/>
      <c r="N85" s="8"/>
      <c r="O85" s="8"/>
      <c r="P85" s="8"/>
      <c r="Q85" s="8"/>
      <c r="R85" s="8"/>
      <c r="S85" s="8"/>
    </row>
    <row r="86" spans="1:19" ht="55.5" customHeight="1">
      <c r="A86" s="26" t="s">
        <v>36</v>
      </c>
      <c r="B86" s="29" t="s">
        <v>43</v>
      </c>
      <c r="C86" s="29"/>
      <c r="D86" s="29"/>
      <c r="E86" s="29"/>
      <c r="F86" s="29"/>
      <c r="G86" s="29"/>
      <c r="H86" s="29"/>
      <c r="I86" s="29"/>
      <c r="J86" s="29"/>
      <c r="L86" s="8"/>
      <c r="M86" s="8"/>
      <c r="N86" s="8"/>
      <c r="O86" s="8"/>
      <c r="P86" s="8"/>
      <c r="Q86" s="8"/>
      <c r="R86" s="8"/>
      <c r="S86" s="8"/>
    </row>
    <row r="87" spans="1:19" ht="13.5">
      <c r="A87" s="5"/>
      <c r="B87" s="5"/>
      <c r="C87" s="5"/>
      <c r="D87" s="5"/>
      <c r="E87" s="5"/>
      <c r="F87" s="5"/>
      <c r="G87" s="5"/>
      <c r="H87" s="5"/>
      <c r="L87" s="8"/>
      <c r="M87" s="8"/>
      <c r="N87" s="8"/>
      <c r="O87" s="8"/>
      <c r="P87" s="8"/>
      <c r="Q87" s="8"/>
      <c r="R87" s="8"/>
      <c r="S87" s="8"/>
    </row>
    <row r="88" spans="1:19" ht="13.5">
      <c r="A88" s="5"/>
      <c r="B88" s="5"/>
      <c r="C88" s="5"/>
      <c r="D88" s="5"/>
      <c r="E88" s="5"/>
      <c r="F88" s="5"/>
      <c r="G88" s="5"/>
      <c r="H88" s="5"/>
      <c r="L88" s="8"/>
      <c r="M88" s="8"/>
      <c r="N88" s="8"/>
      <c r="O88" s="8"/>
      <c r="P88" s="8"/>
      <c r="Q88" s="8"/>
      <c r="R88" s="8"/>
      <c r="S88" s="8"/>
    </row>
    <row r="89" spans="1:19" ht="13.5">
      <c r="A89" s="5"/>
      <c r="B89" s="5"/>
      <c r="C89" s="5"/>
      <c r="D89" s="5"/>
      <c r="E89" s="5"/>
      <c r="F89" s="5"/>
      <c r="G89" s="5"/>
      <c r="H89" s="5"/>
      <c r="L89" s="8"/>
      <c r="M89" s="8"/>
      <c r="N89" s="8"/>
      <c r="O89" s="8"/>
      <c r="P89" s="8"/>
      <c r="Q89" s="8"/>
      <c r="R89" s="8"/>
      <c r="S89" s="8"/>
    </row>
    <row r="90" spans="1:19" ht="13.5">
      <c r="A90" s="5"/>
      <c r="B90" s="5"/>
      <c r="C90" s="5"/>
      <c r="D90" s="5"/>
      <c r="E90" s="5"/>
      <c r="F90" s="5"/>
      <c r="G90" s="5"/>
      <c r="H90" s="5"/>
      <c r="L90" s="8"/>
      <c r="M90" s="8"/>
      <c r="N90" s="8"/>
      <c r="O90" s="8"/>
      <c r="P90" s="8"/>
      <c r="Q90" s="8"/>
      <c r="R90" s="8"/>
      <c r="S90" s="8"/>
    </row>
    <row r="91" spans="1:19" ht="13.5">
      <c r="A91" s="5"/>
      <c r="B91" s="5"/>
      <c r="C91" s="5"/>
      <c r="D91" s="5"/>
      <c r="E91" s="5"/>
      <c r="F91" s="5"/>
      <c r="G91" s="5"/>
      <c r="H91" s="5"/>
      <c r="L91" s="8"/>
      <c r="M91" s="8"/>
      <c r="N91" s="8"/>
      <c r="O91" s="8"/>
      <c r="P91" s="8"/>
      <c r="Q91" s="8"/>
      <c r="R91" s="8"/>
      <c r="S91" s="8"/>
    </row>
    <row r="92" spans="1:19" ht="13.5">
      <c r="A92" s="5"/>
      <c r="B92" s="5"/>
      <c r="C92" s="5"/>
      <c r="D92" s="5"/>
      <c r="E92" s="5"/>
      <c r="F92" s="5"/>
      <c r="G92" s="5"/>
      <c r="H92" s="5"/>
      <c r="L92" s="8"/>
      <c r="M92" s="8"/>
      <c r="N92" s="8"/>
      <c r="O92" s="8"/>
      <c r="P92" s="8"/>
      <c r="Q92" s="8"/>
      <c r="R92" s="8"/>
      <c r="S92" s="8"/>
    </row>
    <row r="93" spans="1:19" ht="13.5">
      <c r="A93" s="5"/>
      <c r="B93" s="5"/>
      <c r="C93" s="5"/>
      <c r="D93" s="5"/>
      <c r="E93" s="5"/>
      <c r="F93" s="5"/>
      <c r="G93" s="5"/>
      <c r="H93" s="5"/>
      <c r="L93" s="8"/>
      <c r="M93" s="8"/>
      <c r="N93" s="8"/>
      <c r="O93" s="8"/>
      <c r="P93" s="8"/>
      <c r="Q93" s="8"/>
      <c r="R93" s="8"/>
      <c r="S93" s="8"/>
    </row>
    <row r="94" spans="1:19" ht="13.5">
      <c r="A94" s="5"/>
      <c r="B94" s="5"/>
      <c r="C94" s="5"/>
      <c r="D94" s="5"/>
      <c r="E94" s="5"/>
      <c r="F94" s="5"/>
      <c r="G94" s="5"/>
      <c r="H94" s="5"/>
      <c r="L94" s="8"/>
      <c r="M94" s="8"/>
      <c r="N94" s="8"/>
      <c r="O94" s="8"/>
      <c r="P94" s="8"/>
      <c r="Q94" s="8"/>
      <c r="R94" s="8"/>
      <c r="S94" s="8"/>
    </row>
    <row r="95" spans="1:8" ht="13.5">
      <c r="A95" s="5"/>
      <c r="B95" s="5"/>
      <c r="C95" s="5"/>
      <c r="D95" s="5"/>
      <c r="E95" s="5"/>
      <c r="F95" s="5"/>
      <c r="G95" s="5"/>
      <c r="H95" s="5"/>
    </row>
    <row r="96" spans="1:8" ht="13.5">
      <c r="A96" s="5"/>
      <c r="B96" s="5"/>
      <c r="C96" s="5"/>
      <c r="D96" s="5"/>
      <c r="E96" s="5"/>
      <c r="F96" s="5"/>
      <c r="G96" s="5"/>
      <c r="H96" s="5"/>
    </row>
    <row r="97" spans="1:8" ht="13.5">
      <c r="A97" s="5"/>
      <c r="B97" s="5"/>
      <c r="C97" s="5"/>
      <c r="D97" s="5"/>
      <c r="E97" s="5"/>
      <c r="F97" s="5"/>
      <c r="G97" s="5"/>
      <c r="H97" s="5"/>
    </row>
    <row r="98" spans="1:8" ht="13.5">
      <c r="A98" s="5"/>
      <c r="B98" s="5"/>
      <c r="C98" s="5"/>
      <c r="D98" s="5"/>
      <c r="E98" s="5"/>
      <c r="F98" s="5"/>
      <c r="G98" s="5"/>
      <c r="H98" s="5"/>
    </row>
    <row r="99" spans="1:8" ht="13.5">
      <c r="A99" s="5"/>
      <c r="B99" s="5"/>
      <c r="C99" s="5"/>
      <c r="D99" s="5"/>
      <c r="E99" s="5"/>
      <c r="F99" s="5"/>
      <c r="G99" s="5"/>
      <c r="H99" s="5"/>
    </row>
    <row r="100" spans="1:8" ht="13.5">
      <c r="A100" s="5"/>
      <c r="B100" s="5"/>
      <c r="C100" s="5"/>
      <c r="D100" s="5"/>
      <c r="E100" s="5"/>
      <c r="F100" s="5"/>
      <c r="G100" s="5"/>
      <c r="H100" s="5"/>
    </row>
    <row r="101" spans="1:8" ht="13.5">
      <c r="A101" s="5"/>
      <c r="B101" s="5"/>
      <c r="C101" s="5"/>
      <c r="D101" s="5"/>
      <c r="E101" s="5"/>
      <c r="F101" s="5"/>
      <c r="G101" s="5"/>
      <c r="H101" s="5"/>
    </row>
    <row r="102" spans="1:8" ht="13.5">
      <c r="A102" s="5"/>
      <c r="B102" s="5"/>
      <c r="C102" s="5"/>
      <c r="D102" s="5"/>
      <c r="E102" s="5"/>
      <c r="F102" s="5"/>
      <c r="G102" s="5"/>
      <c r="H102" s="5"/>
    </row>
    <row r="103" spans="1:8" ht="13.5">
      <c r="A103" s="5"/>
      <c r="B103" s="5"/>
      <c r="C103" s="5"/>
      <c r="D103" s="5"/>
      <c r="E103" s="5"/>
      <c r="F103" s="5"/>
      <c r="G103" s="5"/>
      <c r="H103" s="5"/>
    </row>
    <row r="104" spans="1:8" ht="13.5">
      <c r="A104" s="5"/>
      <c r="B104" s="5"/>
      <c r="C104" s="5"/>
      <c r="D104" s="5"/>
      <c r="E104" s="5"/>
      <c r="F104" s="5"/>
      <c r="G104" s="5"/>
      <c r="H104" s="5"/>
    </row>
    <row r="105" spans="1:8" ht="13.5">
      <c r="A105" s="5"/>
      <c r="B105" s="5"/>
      <c r="C105" s="5"/>
      <c r="D105" s="5"/>
      <c r="E105" s="5"/>
      <c r="F105" s="5"/>
      <c r="G105" s="5"/>
      <c r="H105" s="5"/>
    </row>
    <row r="106" spans="1:8" ht="13.5">
      <c r="A106" s="5"/>
      <c r="B106" s="5"/>
      <c r="C106" s="5"/>
      <c r="D106" s="5"/>
      <c r="E106" s="5"/>
      <c r="F106" s="5"/>
      <c r="G106" s="5"/>
      <c r="H106" s="5"/>
    </row>
    <row r="107" spans="1:8" ht="13.5">
      <c r="A107" s="5"/>
      <c r="B107" s="5"/>
      <c r="C107" s="5"/>
      <c r="D107" s="5"/>
      <c r="E107" s="5"/>
      <c r="F107" s="5"/>
      <c r="G107" s="5"/>
      <c r="H107" s="5"/>
    </row>
    <row r="108" spans="1:8" ht="13.5">
      <c r="A108" s="5"/>
      <c r="B108" s="5"/>
      <c r="C108" s="5"/>
      <c r="D108" s="5"/>
      <c r="E108" s="5"/>
      <c r="F108" s="5"/>
      <c r="G108" s="5"/>
      <c r="H108" s="5"/>
    </row>
    <row r="109" spans="1:8" ht="13.5">
      <c r="A109" s="5"/>
      <c r="B109" s="5"/>
      <c r="C109" s="5"/>
      <c r="D109" s="5"/>
      <c r="E109" s="5"/>
      <c r="F109" s="5"/>
      <c r="G109" s="5"/>
      <c r="H109" s="5"/>
    </row>
    <row r="110" spans="1:8" ht="13.5">
      <c r="A110" s="5"/>
      <c r="B110" s="5"/>
      <c r="C110" s="5"/>
      <c r="D110" s="5"/>
      <c r="E110" s="5"/>
      <c r="F110" s="5"/>
      <c r="G110" s="5"/>
      <c r="H110" s="5"/>
    </row>
    <row r="111" spans="1:8" ht="13.5">
      <c r="A111" s="5"/>
      <c r="B111" s="5"/>
      <c r="C111" s="5"/>
      <c r="D111" s="5"/>
      <c r="E111" s="5"/>
      <c r="F111" s="5"/>
      <c r="G111" s="5"/>
      <c r="H111" s="5"/>
    </row>
    <row r="112" spans="1:8" ht="13.5">
      <c r="A112" s="5"/>
      <c r="B112" s="5"/>
      <c r="C112" s="5"/>
      <c r="D112" s="5"/>
      <c r="E112" s="5"/>
      <c r="F112" s="5"/>
      <c r="G112" s="5"/>
      <c r="H112" s="5"/>
    </row>
    <row r="113" spans="1:8" ht="13.5">
      <c r="A113" s="5"/>
      <c r="B113" s="5"/>
      <c r="C113" s="5"/>
      <c r="D113" s="5"/>
      <c r="E113" s="5"/>
      <c r="F113" s="5"/>
      <c r="G113" s="5"/>
      <c r="H113" s="5"/>
    </row>
    <row r="114" spans="1:8" ht="13.5">
      <c r="A114" s="5"/>
      <c r="B114" s="5"/>
      <c r="C114" s="5"/>
      <c r="D114" s="5"/>
      <c r="E114" s="5"/>
      <c r="F114" s="5"/>
      <c r="G114" s="5"/>
      <c r="H114" s="5"/>
    </row>
    <row r="115" spans="1:8" ht="13.5">
      <c r="A115" s="5"/>
      <c r="B115" s="5"/>
      <c r="C115" s="5"/>
      <c r="D115" s="5"/>
      <c r="E115" s="5"/>
      <c r="F115" s="5"/>
      <c r="G115" s="5"/>
      <c r="H115" s="5"/>
    </row>
    <row r="116" spans="1:8" ht="13.5">
      <c r="A116" s="5"/>
      <c r="B116" s="5"/>
      <c r="C116" s="5"/>
      <c r="D116" s="5"/>
      <c r="E116" s="5"/>
      <c r="F116" s="5"/>
      <c r="G116" s="5"/>
      <c r="H116" s="5"/>
    </row>
    <row r="117" spans="1:8" ht="13.5">
      <c r="A117" s="5"/>
      <c r="B117" s="5"/>
      <c r="C117" s="5"/>
      <c r="D117" s="5"/>
      <c r="E117" s="5"/>
      <c r="F117" s="5"/>
      <c r="G117" s="5"/>
      <c r="H117" s="5"/>
    </row>
    <row r="118" spans="1:8" ht="13.5">
      <c r="A118" s="5"/>
      <c r="B118" s="5"/>
      <c r="C118" s="5"/>
      <c r="D118" s="5"/>
      <c r="E118" s="5"/>
      <c r="F118" s="5"/>
      <c r="G118" s="5"/>
      <c r="H118" s="5"/>
    </row>
    <row r="119" spans="1:8" ht="13.5">
      <c r="A119" s="5"/>
      <c r="B119" s="5"/>
      <c r="C119" s="5"/>
      <c r="D119" s="5"/>
      <c r="E119" s="5"/>
      <c r="F119" s="5"/>
      <c r="G119" s="5"/>
      <c r="H119" s="5"/>
    </row>
    <row r="120" spans="1:8" ht="13.5">
      <c r="A120" s="5"/>
      <c r="B120" s="5"/>
      <c r="C120" s="5"/>
      <c r="D120" s="5"/>
      <c r="E120" s="5"/>
      <c r="F120" s="5"/>
      <c r="G120" s="5"/>
      <c r="H120" s="5"/>
    </row>
    <row r="121" spans="1:8" ht="13.5">
      <c r="A121" s="5"/>
      <c r="B121" s="5"/>
      <c r="C121" s="5"/>
      <c r="D121" s="5"/>
      <c r="E121" s="5"/>
      <c r="F121" s="5"/>
      <c r="G121" s="5"/>
      <c r="H121" s="5"/>
    </row>
    <row r="122" spans="1:8" ht="13.5">
      <c r="A122" s="5"/>
      <c r="B122" s="5"/>
      <c r="C122" s="5"/>
      <c r="D122" s="5"/>
      <c r="E122" s="5"/>
      <c r="F122" s="5"/>
      <c r="G122" s="5"/>
      <c r="H122" s="5"/>
    </row>
    <row r="123" spans="1:8" ht="13.5">
      <c r="A123" s="5"/>
      <c r="B123" s="5"/>
      <c r="C123" s="5"/>
      <c r="D123" s="5"/>
      <c r="E123" s="5"/>
      <c r="F123" s="5"/>
      <c r="G123" s="5"/>
      <c r="H123" s="5"/>
    </row>
    <row r="124" spans="1:8" ht="13.5">
      <c r="A124" s="5"/>
      <c r="B124" s="5"/>
      <c r="C124" s="5"/>
      <c r="D124" s="5"/>
      <c r="E124" s="5"/>
      <c r="F124" s="5"/>
      <c r="G124" s="5"/>
      <c r="H124" s="5"/>
    </row>
    <row r="125" spans="1:8" ht="13.5">
      <c r="A125" s="5"/>
      <c r="B125" s="5"/>
      <c r="C125" s="5"/>
      <c r="D125" s="5"/>
      <c r="E125" s="5"/>
      <c r="F125" s="5"/>
      <c r="G125" s="5"/>
      <c r="H125" s="5"/>
    </row>
    <row r="126" spans="1:8" ht="13.5">
      <c r="A126" s="5"/>
      <c r="B126" s="5"/>
      <c r="C126" s="5"/>
      <c r="D126" s="5"/>
      <c r="E126" s="5"/>
      <c r="F126" s="5"/>
      <c r="G126" s="5"/>
      <c r="H126" s="5"/>
    </row>
    <row r="127" spans="1:8" ht="13.5">
      <c r="A127" s="5"/>
      <c r="B127" s="5"/>
      <c r="C127" s="5"/>
      <c r="D127" s="5"/>
      <c r="E127" s="5"/>
      <c r="F127" s="5"/>
      <c r="G127" s="5"/>
      <c r="H127" s="5"/>
    </row>
    <row r="128" spans="1:8" ht="13.5">
      <c r="A128" s="5"/>
      <c r="B128" s="5"/>
      <c r="C128" s="5"/>
      <c r="D128" s="5"/>
      <c r="E128" s="5"/>
      <c r="F128" s="5"/>
      <c r="G128" s="5"/>
      <c r="H128" s="5"/>
    </row>
    <row r="129" spans="1:8" ht="13.5">
      <c r="A129" s="5"/>
      <c r="B129" s="5"/>
      <c r="C129" s="5"/>
      <c r="D129" s="5"/>
      <c r="E129" s="5"/>
      <c r="F129" s="5"/>
      <c r="G129" s="5"/>
      <c r="H129" s="5"/>
    </row>
    <row r="130" spans="1:8" ht="13.5">
      <c r="A130" s="5"/>
      <c r="B130" s="5"/>
      <c r="C130" s="5"/>
      <c r="D130" s="5"/>
      <c r="E130" s="5"/>
      <c r="F130" s="5"/>
      <c r="G130" s="5"/>
      <c r="H130" s="5"/>
    </row>
    <row r="131" spans="1:8" ht="13.5">
      <c r="A131" s="5"/>
      <c r="B131" s="5"/>
      <c r="C131" s="5"/>
      <c r="D131" s="5"/>
      <c r="E131" s="5"/>
      <c r="F131" s="5"/>
      <c r="G131" s="5"/>
      <c r="H131" s="5"/>
    </row>
    <row r="132" spans="1:8" ht="13.5">
      <c r="A132" s="5"/>
      <c r="B132" s="5"/>
      <c r="C132" s="5"/>
      <c r="D132" s="5"/>
      <c r="E132" s="5"/>
      <c r="F132" s="5"/>
      <c r="G132" s="5"/>
      <c r="H132" s="5"/>
    </row>
    <row r="133" spans="1:8" ht="13.5">
      <c r="A133" s="5"/>
      <c r="B133" s="5"/>
      <c r="C133" s="5"/>
      <c r="D133" s="5"/>
      <c r="E133" s="5"/>
      <c r="F133" s="5"/>
      <c r="G133" s="5"/>
      <c r="H133" s="5"/>
    </row>
  </sheetData>
  <sheetProtection/>
  <mergeCells count="2">
    <mergeCell ref="A1:J1"/>
    <mergeCell ref="B86:J8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章瑞琪</dc:creator>
  <cp:keywords/>
  <dc:description/>
  <cp:lastModifiedBy>赵立功</cp:lastModifiedBy>
  <cp:lastPrinted>2020-12-08T03:15:33Z</cp:lastPrinted>
  <dcterms:created xsi:type="dcterms:W3CDTF">2019-10-16T05:53:01Z</dcterms:created>
  <dcterms:modified xsi:type="dcterms:W3CDTF">2020-12-08T03:30:20Z</dcterms:modified>
  <cp:category/>
  <cp:version/>
  <cp:contentType/>
  <cp:contentStatus/>
</cp:coreProperties>
</file>